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D:\Экономический отдел\Все по тарифу\Инвестпрограмма\ИП на 2025 год\Итоговый\18.11.2025\Паспорт\"/>
    </mc:Choice>
  </mc:AlternateContent>
  <xr:revisionPtr revIDLastSave="0" documentId="13_ncr:1_{CF3D8A13-D292-474D-8957-A600BC3EEB9A}" xr6:coauthVersionLast="40" xr6:coauthVersionMax="40" xr10:uidLastSave="{00000000-0000-0000-0000-000000000000}"/>
  <bookViews>
    <workbookView xWindow="0" yWindow="0" windowWidth="28800" windowHeight="1230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91029"/>
</workbook>
</file>

<file path=xl/calcChain.xml><?xml version="1.0" encoding="utf-8"?>
<calcChain xmlns="http://schemas.openxmlformats.org/spreadsheetml/2006/main">
  <c r="AC50" i="15" l="1"/>
  <c r="AC57" i="15" s="1"/>
  <c r="AC48" i="15"/>
  <c r="N50" i="15"/>
  <c r="N57" i="15" s="1"/>
  <c r="N48" i="15"/>
  <c r="D57" i="15"/>
  <c r="D50" i="15"/>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25" i="15" l="1"/>
  <c r="D48" i="15"/>
  <c r="D31" i="15"/>
  <c r="D25" i="15"/>
  <c r="AB25" i="15"/>
  <c r="C25" i="15"/>
  <c r="R48" i="15"/>
  <c r="R57" i="15" s="1"/>
  <c r="R31" i="15"/>
  <c r="R25" i="15"/>
  <c r="L48" i="15"/>
  <c r="L57" i="15" s="1"/>
  <c r="L31" i="15"/>
  <c r="L25" i="15"/>
  <c r="F48" i="15" l="1"/>
  <c r="F57" i="15" s="1"/>
  <c r="F25" i="15"/>
  <c r="N25" i="15" l="1"/>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<sst xmlns="http://schemas.openxmlformats.org/spreadsheetml/2006/main" count="1047" uniqueCount="577">
  <si>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</si>
  <si>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</si>
  <si>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</si>
  <si>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</si>
  <si>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</si>
  <si>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</si>
  <si>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</si>
  <si>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</si>
  <si>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</si>
  <si>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</si>
  <si>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</si>
  <si>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</si>
  <si>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</si>
  <si>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</si>
  <si>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</si>
  <si>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</si>
  <si>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</si>
  <si>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</si>
  <si>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</si>
  <si>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</si>
  <si>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</si>
  <si>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</si>
  <si>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</si>
  <si>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</si>
  <si>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</si>
  <si>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</si>
  <si>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</si>
  <si>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</si>
  <si>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</si>
  <si>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</si>
  <si>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</si>
  <si>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</si>
  <si>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</si>
  <si>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</si>
  <si>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</si>
  <si>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</si>
  <si>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</si>
  <si>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</si>
  <si>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</si>
  <si>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</si>
  <si>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</si>
  <si>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</si>
  <si>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</si>
  <si>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</si>
  <si>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</si>
  <si>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</si>
  <si>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</si>
  <si>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</si>
  <si>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</si>
  <si>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</si>
  <si>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</si>
  <si>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</si>
  <si>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</si>
  <si>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</si>
  <si>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</si>
  <si>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</si>
  <si>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</si>
  <si>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</si>
  <si>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</si>
  <si>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</si>
  <si>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</si>
  <si>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</si>
  <si>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</si>
  <si>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</si>
  <si>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</si>
  <si>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</si>
  <si>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</si>
  <si>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</si>
  <si>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</si>
  <si>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</si>
  <si>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</si>
  <si>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</si>
  <si>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</si>
  <si>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</si>
  <si>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</si>
  <si>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</si>
  <si>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</si>
  <si>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</si>
  <si>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</si>
  <si>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</si>
  <si>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</si>
  <si>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</si>
  <si>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</si>
  <si>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</si>
  <si>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</si>
  <si>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</si>
  <si>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</si>
  <si>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</si>
  <si>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</si>
  <si>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</si>
  <si>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</si>
  <si>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</si>
  <si>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</si>
  <si>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</si>
  <si>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</si>
  <si>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</si>
  <si>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</si>
  <si>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</si>
  <si>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</si>
  <si>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</si>
  <si>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</si>
  <si>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</si>
  <si>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</si>
  <si>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</si>
  <si>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</si>
  <si>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</si>
  <si>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</si>
  <si>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</si>
  <si>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</si>
  <si>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</si>
  <si>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</si>
  <si>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</si>
  <si>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</si>
  <si>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</si>
  <si>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</si>
  <si>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</si>
  <si>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</si>
  <si>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</si>
  <si>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</si>
  <si>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</si>
  <si>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</si>
  <si>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</si>
  <si>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</si>
  <si>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</si>
  <si>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</si>
  <si>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</si>
  <si>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</si>
  <si>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</si>
  <si>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</si>
  <si>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</si>
  <si>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</si>
  <si>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</si>
  <si>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</si>
  <si>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</si>
  <si>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</si>
  <si>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</si>
  <si>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</si>
  <si>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</si>
  <si>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</si>
  <si>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</si>
  <si>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</si>
  <si>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</si>
  <si>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</si>
  <si>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</si>
  <si>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</si>
  <si>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</si>
  <si>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</si>
  <si>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</si>
  <si>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</si>
  <si>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</si>
  <si>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</si>
  <si>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</si>
  <si>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</si>
  <si>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</si>
  <si>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</si>
  <si>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</si>
  <si>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</si>
  <si>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</si>
  <si>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</si>
  <si>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</si>
  <si>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</si>
  <si>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</si>
  <si>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</si>
  <si>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</si>
  <si>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</si>
  <si>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</si>
  <si>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</si>
  <si>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</si>
  <si>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</si>
  <si>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</si>
  <si>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</si>
  <si>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</si>
  <si>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</si>
  <si>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</si>
  <si>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</si>
  <si>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</si>
  <si>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</si>
  <si>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</si>
  <si>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</si>
  <si>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</si>
  <si>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</si>
  <si>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</si>
  <si>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</si>
  <si>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</si>
  <si>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</si>
  <si>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</si>
  <si>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</si>
  <si>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</si>
  <si>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</si>
  <si>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</si>
  <si>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</si>
  <si>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</si>
  <si>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</si>
  <si>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</si>
  <si>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</si>
  <si>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</si>
  <si>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</si>
  <si>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</si>
  <si>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</si>
  <si>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</si>
  <si>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</si>
  <si>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</si>
  <si>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</si>
  <si>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</si>
  <si>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</si>
  <si>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</si>
  <si>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</si>
  <si>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</si>
  <si>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</si>
  <si>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</si>
  <si>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</si>
  <si>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</si>
  <si>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</si>
  <si>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</si>
  <si>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</si>
  <si>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</si>
  <si>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</si>
  <si>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</si>
  <si>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</si>
  <si>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</si>
  <si>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</si>
  <si>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</si>
  <si>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</si>
  <si>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</si>
  <si>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</si>
  <si>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</si>
  <si>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</si>
  <si>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</si>
  <si>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</si>
  <si>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</si>
  <si>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</si>
  <si>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</si>
  <si>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</si>
  <si>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</si>
  <si>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</si>
  <si>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</si>
  <si>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</si>
  <si>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</si>
  <si>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</si>
  <si>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</si>
  <si>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</si>
  <si>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</si>
  <si>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</si>
  <si>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</si>
  <si>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</si>
  <si>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</si>
  <si>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</si>
  <si>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</si>
  <si>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</si>
  <si>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</si>
  <si>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</si>
  <si>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</si>
  <si>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</si>
  <si>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</si>
  <si>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</si>
  <si>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</si>
  <si>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</si>
  <si>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</si>
  <si>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</si>
  <si>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</si>
  <si>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</si>
  <si>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</si>
  <si>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</si>
  <si>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</si>
  <si>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</si>
  <si>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</si>
  <si>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</si>
  <si>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</si>
  <si>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</si>
  <si>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</si>
  <si>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</si>
  <si>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</si>
  <si>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</si>
  <si>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</si>
  <si>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</si>
  <si>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</si>
  <si>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</si>
  <si>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</si>
  <si>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</si>
  <si>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</si>
  <si>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</si>
  <si>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</si>
  <si>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</si>
  <si>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</si>
  <si>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</si>
  <si>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</si>
  <si>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</si>
  <si>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</si>
  <si>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</si>
  <si>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</si>
  <si>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</si>
  <si>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</si>
  <si>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</si>
  <si>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</si>
  <si>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</si>
  <si>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</si>
  <si>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</si>
  <si>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</si>
  <si>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</si>
  <si>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</si>
  <si>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</si>
  <si>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</si>
  <si>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</si>
  <si>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</si>
  <si>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</si>
  <si>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</si>
  <si>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</si>
  <si>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</si>
  <si>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</si>
  <si>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</si>
  <si>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</si>
  <si>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</si>
  <si>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</si>
  <si>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</si>
  <si>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</si>
  <si>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</si>
  <si>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</si>
  <si>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</si>
  <si>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</si>
  <si>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</si>
  <si>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</si>
  <si>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</si>
  <si>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</si>
  <si>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</si>
  <si>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</si>
  <si>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</si>
  <si>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</si>
  <si>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</si>
  <si>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</si>
  <si>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</si>
  <si>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</si>
  <si>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</si>
  <si>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</si>
  <si>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</si>
  <si>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</si>
  <si>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</si>
  <si>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</si>
  <si>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</si>
  <si>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</si>
  <si>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</si>
  <si>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</si>
  <si>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</si>
  <si>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</si>
  <si>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</si>
  <si>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</si>
  <si>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</si>
  <si>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</si>
  <si>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</si>
  <si>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</si>
  <si>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</si>
  <si>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</si>
  <si>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</si>
  <si>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</si>
  <si>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</si>
  <si>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</si>
  <si>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</si>
  <si>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</si>
  <si>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</si>
  <si>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</si>
  <si>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</si>
  <si>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</si>
  <si>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</si>
  <si>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</si>
  <si>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</si>
  <si>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</si>
  <si>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</si>
  <si>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</si>
  <si>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</si>
  <si>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</si>
  <si>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</si>
  <si>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</si>
  <si>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</si>
  <si>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</si>
  <si>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</si>
  <si>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</si>
  <si>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</si>
  <si>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</si>
  <si>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</si>
  <si>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</si>
  <si>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</si>
  <si>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</si>
  <si>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</si>
  <si>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</si>
  <si>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</si>
  <si>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</si>
  <si>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</si>
  <si>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</si>
  <si>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</si>
  <si>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</si>
  <si>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</si>
  <si>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</si>
  <si>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</si>
  <si>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</si>
  <si>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</si>
  <si>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</si>
  <si>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</si>
  <si>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</si>
  <si>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</si>
  <si>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</si>
  <si>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</si>
  <si>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</si>
  <si>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</si>
  <si>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</si>
  <si>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</si>
  <si>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</si>
  <si>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</si>
  <si>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</si>
  <si>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</si>
  <si>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</si>
  <si>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</si>
  <si>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</si>
  <si>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</si>
  <si>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</si>
  <si>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</si>
  <si>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</si>
  <si>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</si>
  <si>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</si>
  <si>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</si>
  <si>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</si>
  <si>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</si>
  <si>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</si>
  <si>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</si>
  <si>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</si>
  <si>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</si>
  <si>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</si>
  <si>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</si>
  <si>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</si>
  <si>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</si>
  <si>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</si>
  <si>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</si>
  <si>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</si>
  <si>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</si>
  <si>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</si>
  <si>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</si>
  <si>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</si>
  <si>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</si>
  <si>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</si>
  <si>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</si>
  <si>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</si>
  <si>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</si>
  <si>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</si>
  <si>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</si>
  <si>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</si>
  <si>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</si>
  <si>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</si>
  <si>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</si>
  <si>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</si>
  <si>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</si>
  <si>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</si>
  <si>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</si>
  <si>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</si>
  <si>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</si>
  <si>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</si>
  <si>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</si>
  <si>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</si>
  <si>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</si>
  <si>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</si>
  <si>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</si>
  <si>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</si>
  <si>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</si>
  <si>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</si>
  <si>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</si>
  <si>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</si>
  <si>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</si>
  <si>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</si>
  <si>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</si>
  <si>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</si>
  <si>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</si>
  <si>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</si>
  <si>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</si>
  <si>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</si>
  <si>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</si>
  <si>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</si>
  <si>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</si>
  <si>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</si>
  <si>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</si>
  <si>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</si>
  <si>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</si>
  <si>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</si>
  <si>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</si>
  <si>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</si>
  <si>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</si>
  <si>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</si>
  <si>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</si>
  <si>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</si>
  <si>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</si>
  <si>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</si>
  <si>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</si>
  <si>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</si>
  <si>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</si>
  <si>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</si>
  <si>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</si>
  <si>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</si>
  <si>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</si>
  <si>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</si>
  <si>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</si>
  <si>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</si>
  <si>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</si>
  <si>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</si>
  <si>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</si>
  <si>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</si>
  <si>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</si>
  <si>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</si>
  <si>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</si>
  <si>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</si>
  <si>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</si>
  <si>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</si>
  <si>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</si>
  <si>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</si>
  <si>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</si>
  <si>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</si>
  <si>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</si>
  <si>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</si>
  <si>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</si>
  <si>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</si>
  <si>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</si>
  <si>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</si>
  <si>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</si>
  <si>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</si>
  <si>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</si>
  <si>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</si>
  <si>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</si>
  <si>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</si>
  <si>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</si>
  <si>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</si>
  <si>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</si>
  <si>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</si>
  <si>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</si>
  <si>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</si>
  <si>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</si>
  <si>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</si>
  <si>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</si>
  <si>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</si>
  <si>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</si>
  <si>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</si>
  <si>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</si>
  <si>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</si>
  <si>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</si>
  <si>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</si>
  <si>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</si>
  <si>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</si>
  <si>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</si>
  <si>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</si>
  <si>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</si>
  <si>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</si>
  <si>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</si>
  <si>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</si>
  <si>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</si>
  <si>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</si>
  <si>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</si>
  <si>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</si>
  <si>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Контрольные замеры электрических нагрузок: ток по фазе А - 68А; по фазе В - 70А; по фазе С - 48А.</t>
  </si>
  <si>
    <t>Год раскрытия информации: 2025 год</t>
  </si>
  <si>
    <t>План (факт) 2024 года</t>
  </si>
  <si>
    <t>Год 2025</t>
  </si>
  <si>
    <t>Год 2026</t>
  </si>
  <si>
    <t>Год 2027</t>
  </si>
  <si>
    <t>Год 2028</t>
  </si>
  <si>
    <t>Год 2029</t>
  </si>
  <si>
    <t xml:space="preserve"> по состоянию на 01.01.2024 года </t>
  </si>
  <si>
    <t>по состоянию на 01.01.2025 года</t>
  </si>
  <si>
    <t>декабрь 2026</t>
  </si>
  <si>
    <t>2026 год</t>
  </si>
  <si>
    <t>P_Р.12.2026</t>
  </si>
  <si>
    <t>Реконструкция КВЛ-10кВ от ф.17 с ПС-377 до ПКУ вблизи д. Яковлево</t>
  </si>
  <si>
    <t>Десеновское поселение Троицкого административного округа</t>
  </si>
  <si>
    <t>Замена линий электропередачи: 0,420 км</t>
  </si>
  <si>
    <t>3,726 млн.руб.</t>
  </si>
  <si>
    <t>3,105 млн.руб.</t>
  </si>
  <si>
    <t>КВЛ-10кВ от ф.17 с ПС-377 до ПКУ</t>
  </si>
  <si>
    <t>КВЛ-10кВ от ф.17 с ПС-377 до ПКУ вблизи д. Яковлево</t>
  </si>
  <si>
    <t>КЛ</t>
  </si>
  <si>
    <t>Необходимость реконструкции КЛ-10кВ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</si>
  <si>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Кабель марки ААПвПуг 1х240мк/50 420м</t>
  </si>
  <si>
    <t>Предполагается замена кабеля марки ААБл-3х240 на кабель марки ААПвПуг 1х240мк/50. Протяженность 0,420 км</t>
  </si>
  <si>
    <t>Реконструкция направлена на обновление электрической сети Троицкого административного округа. Реализация проекта позволит повысить безопасность, предупредить несчастные случаи, связанные с эксплуатацией старого оборудования и увеличения пропускной способности.</t>
  </si>
  <si>
    <t>Реконструкция направлена на обновление электрической сети Троицкого административного округа,замещение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</si>
</sst>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19" zoomScaleSheetLayoutView="100" workbookViewId="0">
      <selection activeCell="A24" sqref="A24:C2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552</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563</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564</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63" x14ac:dyDescent="0.2">
      <c r="A23" s="24" t="s">
        <v>64</v>
      </c>
      <c r="B23" s="36" t="s">
        <v>65</v>
      </c>
      <c r="C23" s="40" t="s">
        <v>576</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566</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3"/>
  <sheetViews>
    <sheetView view="pageBreakPreview" topLeftCell="A27" zoomScale="70" zoomScaleNormal="70" zoomScaleSheetLayoutView="70" workbookViewId="0">
      <selection activeCell="I49" sqref="I49"/>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4"/>
      <c r="B17" s="384"/>
      <c r="C17" s="384"/>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6" t="s">
        <v>465</v>
      </c>
      <c r="B19" s="386"/>
      <c r="C19" s="386"/>
      <c r="D19" s="386"/>
      <c r="E19" s="386"/>
      <c r="F19" s="386"/>
      <c r="G19" s="386"/>
      <c r="H19" s="386"/>
      <c r="I19" s="386"/>
      <c r="J19" s="386"/>
      <c r="K19" s="386"/>
      <c r="L19" s="386"/>
      <c r="M19" s="386"/>
      <c r="N19" s="386"/>
      <c r="O19" s="386"/>
      <c r="P19" s="386"/>
      <c r="Q19" s="386"/>
      <c r="R19" s="386"/>
      <c r="S19" s="386"/>
      <c r="T19" s="386"/>
      <c r="U19" s="386"/>
      <c r="V19" s="386"/>
      <c r="W19" s="386"/>
      <c r="X19" s="386"/>
      <c r="Y19" s="386"/>
      <c r="Z19" s="386"/>
      <c r="AA19" s="386"/>
      <c r="AB19" s="386"/>
      <c r="AC19" s="386"/>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82" t="s">
        <v>193</v>
      </c>
      <c r="B21" s="382" t="s">
        <v>192</v>
      </c>
      <c r="C21" s="370" t="s">
        <v>191</v>
      </c>
      <c r="D21" s="370"/>
      <c r="E21" s="385" t="s">
        <v>190</v>
      </c>
      <c r="F21" s="385"/>
      <c r="G21" s="382" t="s">
        <v>553</v>
      </c>
      <c r="H21" s="377" t="s">
        <v>554</v>
      </c>
      <c r="I21" s="378"/>
      <c r="J21" s="378"/>
      <c r="K21" s="378"/>
      <c r="L21" s="377" t="s">
        <v>555</v>
      </c>
      <c r="M21" s="378"/>
      <c r="N21" s="378"/>
      <c r="O21" s="378"/>
      <c r="P21" s="377" t="s">
        <v>556</v>
      </c>
      <c r="Q21" s="378"/>
      <c r="R21" s="378"/>
      <c r="S21" s="378"/>
      <c r="T21" s="377" t="s">
        <v>557</v>
      </c>
      <c r="U21" s="378"/>
      <c r="V21" s="378"/>
      <c r="W21" s="378"/>
      <c r="X21" s="377" t="s">
        <v>558</v>
      </c>
      <c r="Y21" s="378"/>
      <c r="Z21" s="378"/>
      <c r="AA21" s="378"/>
      <c r="AB21" s="387" t="s">
        <v>189</v>
      </c>
      <c r="AC21" s="388"/>
      <c r="AD21" s="85"/>
      <c r="AE21" s="85"/>
      <c r="AF21" s="85"/>
    </row>
    <row r="22" spans="1:32" ht="99.75" customHeight="1" x14ac:dyDescent="0.25">
      <c r="A22" s="383"/>
      <c r="B22" s="383"/>
      <c r="C22" s="370"/>
      <c r="D22" s="370"/>
      <c r="E22" s="385"/>
      <c r="F22" s="385"/>
      <c r="G22" s="383"/>
      <c r="H22" s="370" t="s">
        <v>3</v>
      </c>
      <c r="I22" s="370"/>
      <c r="J22" s="370" t="s">
        <v>188</v>
      </c>
      <c r="K22" s="370"/>
      <c r="L22" s="370" t="s">
        <v>3</v>
      </c>
      <c r="M22" s="370"/>
      <c r="N22" s="370" t="s">
        <v>188</v>
      </c>
      <c r="O22" s="370"/>
      <c r="P22" s="370" t="s">
        <v>3</v>
      </c>
      <c r="Q22" s="370"/>
      <c r="R22" s="370" t="s">
        <v>188</v>
      </c>
      <c r="S22" s="370"/>
      <c r="T22" s="370" t="s">
        <v>3</v>
      </c>
      <c r="U22" s="370"/>
      <c r="V22" s="370" t="s">
        <v>188</v>
      </c>
      <c r="W22" s="370"/>
      <c r="X22" s="370" t="s">
        <v>3</v>
      </c>
      <c r="Y22" s="370"/>
      <c r="Z22" s="370" t="s">
        <v>188</v>
      </c>
      <c r="AA22" s="370"/>
      <c r="AB22" s="389"/>
      <c r="AC22" s="390"/>
    </row>
    <row r="23" spans="1:32" ht="89.25" customHeight="1" x14ac:dyDescent="0.25">
      <c r="A23" s="367"/>
      <c r="B23" s="367"/>
      <c r="C23" s="82" t="s">
        <v>3</v>
      </c>
      <c r="D23" s="82" t="s">
        <v>186</v>
      </c>
      <c r="E23" s="84" t="s">
        <v>559</v>
      </c>
      <c r="F23" s="84" t="s">
        <v>560</v>
      </c>
      <c r="G23" s="367"/>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3.726</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3.726</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3.726</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3.726</v>
      </c>
      <c r="E28" s="271"/>
      <c r="F28" s="305"/>
      <c r="G28" s="305"/>
      <c r="H28" s="271"/>
      <c r="I28" s="271"/>
      <c r="J28" s="305"/>
      <c r="K28" s="73"/>
      <c r="L28" s="271"/>
      <c r="M28" s="73"/>
      <c r="N28" s="305">
        <v>3.726</v>
      </c>
      <c r="O28" s="73"/>
      <c r="P28" s="271"/>
      <c r="Q28" s="271"/>
      <c r="R28" s="271"/>
      <c r="S28" s="73"/>
      <c r="T28" s="271"/>
      <c r="U28" s="73"/>
      <c r="V28" s="305"/>
      <c r="W28" s="271"/>
      <c r="X28" s="305"/>
      <c r="Y28" s="73"/>
      <c r="Z28" s="305"/>
      <c r="AA28" s="305"/>
      <c r="AB28" s="305"/>
      <c r="AC28" s="305">
        <v>3.726</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3.105</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3.105</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3.105</v>
      </c>
    </row>
    <row r="32" spans="1:32" x14ac:dyDescent="0.25">
      <c r="A32" s="79" t="s">
        <v>174</v>
      </c>
      <c r="B32" s="49" t="s">
        <v>173</v>
      </c>
      <c r="C32" s="305"/>
      <c r="D32" s="271">
        <v>0.193</v>
      </c>
      <c r="E32" s="177"/>
      <c r="F32" s="305"/>
      <c r="G32" s="305"/>
      <c r="H32" s="271"/>
      <c r="I32" s="271"/>
      <c r="J32" s="305"/>
      <c r="K32" s="73"/>
      <c r="L32" s="271"/>
      <c r="M32" s="73"/>
      <c r="N32" s="305">
        <v>0.193</v>
      </c>
      <c r="O32" s="73"/>
      <c r="P32" s="271"/>
      <c r="Q32" s="73"/>
      <c r="R32" s="271"/>
      <c r="S32" s="73"/>
      <c r="T32" s="271"/>
      <c r="U32" s="73"/>
      <c r="V32" s="305"/>
      <c r="W32" s="73"/>
      <c r="X32" s="305"/>
      <c r="Y32" s="73"/>
      <c r="Z32" s="305"/>
      <c r="AA32" s="73"/>
      <c r="AB32" s="305"/>
      <c r="AC32" s="305">
        <v>0.193</v>
      </c>
    </row>
    <row r="33" spans="1:29" ht="31.5" x14ac:dyDescent="0.25">
      <c r="A33" s="79" t="s">
        <v>172</v>
      </c>
      <c r="B33" s="49" t="s">
        <v>171</v>
      </c>
      <c r="C33" s="305"/>
      <c r="D33" s="271">
        <v>0.97599999999999998</v>
      </c>
      <c r="E33" s="177"/>
      <c r="F33" s="305"/>
      <c r="G33" s="305"/>
      <c r="H33" s="271"/>
      <c r="I33" s="271"/>
      <c r="J33" s="305"/>
      <c r="K33" s="73"/>
      <c r="L33" s="271"/>
      <c r="M33" s="73"/>
      <c r="N33" s="305">
        <v>0.97599999999999998</v>
      </c>
      <c r="O33" s="73"/>
      <c r="P33" s="271"/>
      <c r="Q33" s="73"/>
      <c r="R33" s="271"/>
      <c r="S33" s="73"/>
      <c r="T33" s="271"/>
      <c r="U33" s="73"/>
      <c r="V33" s="305"/>
      <c r="W33" s="73"/>
      <c r="X33" s="305"/>
      <c r="Y33" s="73"/>
      <c r="Z33" s="305"/>
      <c r="AA33" s="73"/>
      <c r="AB33" s="305"/>
      <c r="AC33" s="305">
        <v>0.97599999999999998</v>
      </c>
    </row>
    <row r="34" spans="1:29" x14ac:dyDescent="0.25">
      <c r="A34" s="79" t="s">
        <v>170</v>
      </c>
      <c r="B34" s="49" t="s">
        <v>169</v>
      </c>
      <c r="C34" s="305"/>
      <c r="D34" s="271">
        <v>1.903</v>
      </c>
      <c r="E34" s="177"/>
      <c r="F34" s="305"/>
      <c r="G34" s="305"/>
      <c r="H34" s="271"/>
      <c r="I34" s="271"/>
      <c r="J34" s="305"/>
      <c r="K34" s="73"/>
      <c r="L34" s="271"/>
      <c r="M34" s="73"/>
      <c r="N34" s="305">
        <v>1.903</v>
      </c>
      <c r="O34" s="73"/>
      <c r="P34" s="271"/>
      <c r="Q34" s="73"/>
      <c r="R34" s="271"/>
      <c r="S34" s="73"/>
      <c r="T34" s="271"/>
      <c r="U34" s="73"/>
      <c r="V34" s="305"/>
      <c r="W34" s="73"/>
      <c r="X34" s="305"/>
      <c r="Y34" s="73"/>
      <c r="Z34" s="305"/>
      <c r="AA34" s="73"/>
      <c r="AB34" s="305"/>
      <c r="AC34" s="305">
        <v>1.903</v>
      </c>
    </row>
    <row r="35" spans="1:29" x14ac:dyDescent="0.25">
      <c r="A35" s="79" t="s">
        <v>168</v>
      </c>
      <c r="B35" s="49" t="s">
        <v>167</v>
      </c>
      <c r="C35" s="305"/>
      <c r="D35" s="271">
        <v>3.2999999999999918E-2</v>
      </c>
      <c r="E35" s="177"/>
      <c r="F35" s="305"/>
      <c r="G35" s="305"/>
      <c r="H35" s="271"/>
      <c r="I35" s="271"/>
      <c r="J35" s="305"/>
      <c r="K35" s="73"/>
      <c r="L35" s="271"/>
      <c r="M35" s="73"/>
      <c r="N35" s="305">
        <v>3.2999999999999918E-2</v>
      </c>
      <c r="O35" s="73"/>
      <c r="P35" s="271"/>
      <c r="Q35" s="73"/>
      <c r="R35" s="271"/>
      <c r="S35" s="73"/>
      <c r="T35" s="271"/>
      <c r="U35" s="73"/>
      <c r="V35" s="305"/>
      <c r="W35" s="73"/>
      <c r="X35" s="305"/>
      <c r="Y35" s="73"/>
      <c r="Z35" s="305"/>
      <c r="AA35" s="73"/>
      <c r="AB35" s="305"/>
      <c r="AC35" s="305">
        <v>3.2999999999999918E-2</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c r="E40" s="73"/>
      <c r="F40" s="305"/>
      <c r="G40" s="305"/>
      <c r="H40" s="271"/>
      <c r="I40" s="271"/>
      <c r="J40" s="305"/>
      <c r="K40" s="73"/>
      <c r="L40" s="271"/>
      <c r="M40" s="73"/>
      <c r="N40" s="305"/>
      <c r="O40" s="73"/>
      <c r="P40" s="73"/>
      <c r="Q40" s="73"/>
      <c r="R40" s="271"/>
      <c r="S40" s="73"/>
      <c r="T40" s="271"/>
      <c r="U40" s="73"/>
      <c r="V40" s="305"/>
      <c r="W40" s="73"/>
      <c r="X40" s="305"/>
      <c r="Y40" s="73"/>
      <c r="Z40" s="305"/>
      <c r="AA40" s="73"/>
      <c r="AB40" s="305"/>
      <c r="AC40" s="305"/>
    </row>
    <row r="41" spans="1:29" ht="31.5" x14ac:dyDescent="0.25">
      <c r="A41" s="76" t="s">
        <v>160</v>
      </c>
      <c r="B41" s="49" t="s">
        <v>147</v>
      </c>
      <c r="C41" s="305"/>
      <c r="D41" s="271"/>
      <c r="E41" s="73"/>
      <c r="F41" s="73"/>
      <c r="G41" s="305"/>
      <c r="H41" s="271"/>
      <c r="I41" s="271"/>
      <c r="J41" s="305"/>
      <c r="K41" s="73"/>
      <c r="L41" s="73"/>
      <c r="M41" s="73"/>
      <c r="N41" s="305"/>
      <c r="O41" s="73"/>
      <c r="P41" s="73"/>
      <c r="Q41" s="73"/>
      <c r="R41" s="73"/>
      <c r="S41" s="73"/>
      <c r="T41" s="271"/>
      <c r="U41" s="73"/>
      <c r="V41" s="271"/>
      <c r="W41" s="73"/>
      <c r="X41" s="305"/>
      <c r="Y41" s="73"/>
      <c r="Z41" s="305"/>
      <c r="AA41" s="73"/>
      <c r="AB41" s="305"/>
      <c r="AC41" s="305"/>
    </row>
    <row r="42" spans="1:29" x14ac:dyDescent="0.25">
      <c r="A42" s="76" t="s">
        <v>159</v>
      </c>
      <c r="B42" s="49" t="s">
        <v>145</v>
      </c>
      <c r="C42" s="305"/>
      <c r="D42" s="271">
        <v>0.42</v>
      </c>
      <c r="E42" s="73"/>
      <c r="F42" s="73"/>
      <c r="G42" s="305"/>
      <c r="H42" s="271"/>
      <c r="I42" s="271"/>
      <c r="J42" s="305"/>
      <c r="K42" s="271"/>
      <c r="L42" s="73"/>
      <c r="M42" s="271"/>
      <c r="N42" s="305">
        <v>0.42</v>
      </c>
      <c r="O42" s="271"/>
      <c r="P42" s="73"/>
      <c r="Q42" s="73"/>
      <c r="R42" s="73"/>
      <c r="S42" s="271"/>
      <c r="T42" s="271"/>
      <c r="U42" s="73"/>
      <c r="V42" s="271"/>
      <c r="W42" s="73"/>
      <c r="X42" s="305"/>
      <c r="Y42" s="73"/>
      <c r="Z42" s="305"/>
      <c r="AA42" s="73"/>
      <c r="AB42" s="305"/>
      <c r="AC42" s="305">
        <v>0.42</v>
      </c>
    </row>
    <row r="43" spans="1:29" ht="18.75" x14ac:dyDescent="0.25">
      <c r="A43" s="76" t="s">
        <v>158</v>
      </c>
      <c r="B43" s="75" t="s">
        <v>143</v>
      </c>
      <c r="C43" s="305"/>
      <c r="D43" s="271"/>
      <c r="E43" s="73"/>
      <c r="F43" s="73"/>
      <c r="G43" s="305"/>
      <c r="H43" s="271"/>
      <c r="I43" s="271"/>
      <c r="J43" s="305"/>
      <c r="K43" s="73"/>
      <c r="L43" s="73"/>
      <c r="M43" s="73"/>
      <c r="N43" s="305"/>
      <c r="O43" s="73"/>
      <c r="P43" s="73"/>
      <c r="Q43" s="73"/>
      <c r="R43" s="73"/>
      <c r="S43" s="73"/>
      <c r="T43" s="271"/>
      <c r="U43" s="73"/>
      <c r="V43" s="271"/>
      <c r="W43" s="73"/>
      <c r="X43" s="305"/>
      <c r="Y43" s="73"/>
      <c r="Z43" s="305"/>
      <c r="AA43" s="73"/>
      <c r="AB43" s="305"/>
      <c r="AC43" s="305"/>
    </row>
    <row r="44" spans="1:29" x14ac:dyDescent="0.25">
      <c r="A44" s="79" t="s">
        <v>62</v>
      </c>
      <c r="B44" s="78" t="s">
        <v>157</v>
      </c>
      <c r="C44" s="305"/>
      <c r="D44" s="271"/>
      <c r="E44" s="73"/>
      <c r="F44" s="73"/>
      <c r="G44" s="305"/>
      <c r="H44" s="271"/>
      <c r="I44" s="271"/>
      <c r="J44" s="305"/>
      <c r="K44" s="73"/>
      <c r="L44" s="73"/>
      <c r="M44" s="73"/>
      <c r="N44" s="305"/>
      <c r="O44" s="73"/>
      <c r="P44" s="73"/>
      <c r="Q44" s="73"/>
      <c r="R44" s="73"/>
      <c r="S44" s="73"/>
      <c r="T44" s="271"/>
      <c r="U44" s="73"/>
      <c r="V44" s="271"/>
      <c r="W44" s="73"/>
      <c r="X44" s="305"/>
      <c r="Y44" s="73"/>
      <c r="Z44" s="305"/>
      <c r="AA44" s="73"/>
      <c r="AB44" s="305"/>
      <c r="AC44" s="305"/>
    </row>
    <row r="45" spans="1:29" x14ac:dyDescent="0.25">
      <c r="A45" s="76" t="s">
        <v>156</v>
      </c>
      <c r="B45" s="49" t="s">
        <v>155</v>
      </c>
      <c r="C45" s="305"/>
      <c r="D45" s="271"/>
      <c r="E45" s="73"/>
      <c r="F45" s="73"/>
      <c r="G45" s="305"/>
      <c r="H45" s="271"/>
      <c r="I45" s="271"/>
      <c r="J45" s="305"/>
      <c r="K45" s="73"/>
      <c r="L45" s="73"/>
      <c r="M45" s="73"/>
      <c r="N45" s="305"/>
      <c r="O45" s="73"/>
      <c r="P45" s="73"/>
      <c r="Q45" s="73"/>
      <c r="R45" s="73"/>
      <c r="S45" s="73"/>
      <c r="T45" s="271"/>
      <c r="U45" s="73"/>
      <c r="V45" s="271"/>
      <c r="W45" s="73"/>
      <c r="X45" s="305"/>
      <c r="Y45" s="73"/>
      <c r="Z45" s="305"/>
      <c r="AA45" s="73"/>
      <c r="AB45" s="305"/>
      <c r="AC45" s="305"/>
    </row>
    <row r="46" spans="1:29" x14ac:dyDescent="0.25">
      <c r="A46" s="76" t="s">
        <v>154</v>
      </c>
      <c r="B46" s="49" t="s">
        <v>153</v>
      </c>
      <c r="C46" s="305"/>
      <c r="D46" s="271"/>
      <c r="E46" s="73"/>
      <c r="F46" s="73"/>
      <c r="G46" s="305"/>
      <c r="H46" s="271"/>
      <c r="I46" s="271"/>
      <c r="J46" s="305"/>
      <c r="K46" s="73"/>
      <c r="L46" s="73"/>
      <c r="M46" s="73"/>
      <c r="N46" s="305"/>
      <c r="O46" s="73"/>
      <c r="P46" s="73"/>
      <c r="Q46" s="73"/>
      <c r="R46" s="73"/>
      <c r="S46" s="73"/>
      <c r="T46" s="278"/>
      <c r="U46" s="73"/>
      <c r="V46" s="278"/>
      <c r="W46" s="73"/>
      <c r="X46" s="306"/>
      <c r="Y46" s="73"/>
      <c r="Z46" s="306"/>
      <c r="AA46" s="73"/>
      <c r="AB46" s="305"/>
      <c r="AC46" s="305"/>
    </row>
    <row r="47" spans="1:29" x14ac:dyDescent="0.25">
      <c r="A47" s="76" t="s">
        <v>152</v>
      </c>
      <c r="B47" s="49" t="s">
        <v>151</v>
      </c>
      <c r="C47" s="305"/>
      <c r="D47" s="271"/>
      <c r="E47" s="73"/>
      <c r="F47" s="73"/>
      <c r="G47" s="305"/>
      <c r="H47" s="271"/>
      <c r="I47" s="271"/>
      <c r="J47" s="305"/>
      <c r="K47" s="73"/>
      <c r="L47" s="73"/>
      <c r="M47" s="73"/>
      <c r="N47" s="305"/>
      <c r="O47" s="73"/>
      <c r="P47" s="73"/>
      <c r="Q47" s="73"/>
      <c r="R47" s="73"/>
      <c r="S47" s="73"/>
      <c r="T47" s="271"/>
      <c r="U47" s="73"/>
      <c r="V47" s="271"/>
      <c r="W47" s="73"/>
      <c r="X47" s="305"/>
      <c r="Y47" s="73"/>
      <c r="Z47" s="305"/>
      <c r="AA47" s="73"/>
      <c r="AB47" s="305"/>
      <c r="AC47" s="305"/>
    </row>
    <row r="48" spans="1:29" ht="31.5" x14ac:dyDescent="0.25">
      <c r="A48" s="76" t="s">
        <v>150</v>
      </c>
      <c r="B48" s="49" t="s">
        <v>149</v>
      </c>
      <c r="C48" s="305">
        <f>C40</f>
        <v>0</v>
      </c>
      <c r="D48" s="271">
        <f>D40</f>
        <v>0</v>
      </c>
      <c r="E48" s="73"/>
      <c r="F48" s="271">
        <f>F40</f>
        <v>0</v>
      </c>
      <c r="G48" s="305">
        <f>G40</f>
        <v>0</v>
      </c>
      <c r="H48" s="271">
        <f>H40</f>
        <v>0</v>
      </c>
      <c r="I48" s="271"/>
      <c r="J48" s="305">
        <f>J40</f>
        <v>0</v>
      </c>
      <c r="K48" s="73"/>
      <c r="L48" s="271">
        <f>L40</f>
        <v>0</v>
      </c>
      <c r="M48" s="73"/>
      <c r="N48" s="305">
        <f>N40</f>
        <v>0</v>
      </c>
      <c r="O48" s="73"/>
      <c r="P48" s="73"/>
      <c r="Q48" s="73"/>
      <c r="R48" s="271">
        <f>R40</f>
        <v>0</v>
      </c>
      <c r="S48" s="73"/>
      <c r="T48" s="271">
        <f>T40</f>
        <v>0</v>
      </c>
      <c r="U48" s="73"/>
      <c r="V48" s="271">
        <f>V40</f>
        <v>0</v>
      </c>
      <c r="W48" s="73"/>
      <c r="X48" s="305">
        <f>X40</f>
        <v>0</v>
      </c>
      <c r="Y48" s="73"/>
      <c r="Z48" s="305">
        <f>Z40</f>
        <v>0</v>
      </c>
      <c r="AA48" s="73"/>
      <c r="AB48" s="305">
        <f>AB40</f>
        <v>0</v>
      </c>
      <c r="AC48" s="305">
        <f>AC40</f>
        <v>0</v>
      </c>
    </row>
    <row r="49" spans="1:29" ht="31.5" x14ac:dyDescent="0.25">
      <c r="A49" s="76" t="s">
        <v>148</v>
      </c>
      <c r="B49" s="49" t="s">
        <v>147</v>
      </c>
      <c r="C49" s="305"/>
      <c r="D49" s="271"/>
      <c r="E49" s="73"/>
      <c r="F49" s="271"/>
      <c r="G49" s="305"/>
      <c r="H49" s="271"/>
      <c r="I49" s="271"/>
      <c r="J49" s="305"/>
      <c r="K49" s="73"/>
      <c r="L49" s="271"/>
      <c r="M49" s="73"/>
      <c r="N49" s="305"/>
      <c r="O49" s="73"/>
      <c r="P49" s="73"/>
      <c r="Q49" s="73"/>
      <c r="R49" s="271"/>
      <c r="S49" s="73"/>
      <c r="T49" s="271"/>
      <c r="U49" s="73"/>
      <c r="V49" s="271"/>
      <c r="W49" s="73"/>
      <c r="X49" s="305"/>
      <c r="Y49" s="73"/>
      <c r="Z49" s="305"/>
      <c r="AA49" s="73"/>
      <c r="AB49" s="305"/>
      <c r="AC49" s="305"/>
    </row>
    <row r="50" spans="1:29" x14ac:dyDescent="0.25">
      <c r="A50" s="76" t="s">
        <v>146</v>
      </c>
      <c r="B50" s="49" t="s">
        <v>145</v>
      </c>
      <c r="C50" s="305"/>
      <c r="D50" s="271">
        <f>D42</f>
        <v>0.42</v>
      </c>
      <c r="E50" s="73"/>
      <c r="F50" s="271"/>
      <c r="G50" s="305"/>
      <c r="H50" s="271"/>
      <c r="I50" s="271"/>
      <c r="J50" s="305"/>
      <c r="K50" s="271"/>
      <c r="L50" s="271"/>
      <c r="M50" s="271"/>
      <c r="N50" s="305">
        <f>N42</f>
        <v>0.42</v>
      </c>
      <c r="O50" s="271"/>
      <c r="P50" s="73"/>
      <c r="Q50" s="73"/>
      <c r="R50" s="271"/>
      <c r="S50" s="271"/>
      <c r="T50" s="271"/>
      <c r="U50" s="73"/>
      <c r="V50" s="271"/>
      <c r="W50" s="73"/>
      <c r="X50" s="305"/>
      <c r="Y50" s="73"/>
      <c r="Z50" s="305"/>
      <c r="AA50" s="73"/>
      <c r="AB50" s="305"/>
      <c r="AC50" s="305">
        <f>AC42</f>
        <v>0.42</v>
      </c>
    </row>
    <row r="51" spans="1:29" ht="18.75" x14ac:dyDescent="0.25">
      <c r="A51" s="76" t="s">
        <v>144</v>
      </c>
      <c r="B51" s="75" t="s">
        <v>143</v>
      </c>
      <c r="C51" s="305"/>
      <c r="D51" s="271"/>
      <c r="E51" s="73"/>
      <c r="F51" s="271"/>
      <c r="G51" s="305"/>
      <c r="H51" s="271"/>
      <c r="I51" s="271"/>
      <c r="J51" s="305"/>
      <c r="K51" s="73"/>
      <c r="L51" s="271"/>
      <c r="M51" s="73"/>
      <c r="N51" s="305"/>
      <c r="O51" s="73"/>
      <c r="P51" s="73"/>
      <c r="Q51" s="73"/>
      <c r="R51" s="271"/>
      <c r="S51" s="73"/>
      <c r="T51" s="271"/>
      <c r="U51" s="73"/>
      <c r="V51" s="271"/>
      <c r="W51" s="73"/>
      <c r="X51" s="305"/>
      <c r="Y51" s="73"/>
      <c r="Z51" s="305"/>
      <c r="AA51" s="73"/>
      <c r="AB51" s="305"/>
      <c r="AC51" s="305"/>
    </row>
    <row r="52" spans="1:29" ht="35.25" customHeight="1" x14ac:dyDescent="0.25">
      <c r="A52" s="79" t="s">
        <v>60</v>
      </c>
      <c r="B52" s="78" t="s">
        <v>142</v>
      </c>
      <c r="C52" s="305"/>
      <c r="D52" s="271"/>
      <c r="E52" s="177"/>
      <c r="F52" s="271"/>
      <c r="G52" s="305"/>
      <c r="H52" s="271"/>
      <c r="I52" s="271"/>
      <c r="J52" s="305"/>
      <c r="K52" s="73"/>
      <c r="L52" s="271"/>
      <c r="M52" s="73"/>
      <c r="N52" s="305"/>
      <c r="O52" s="73"/>
      <c r="P52" s="73"/>
      <c r="Q52" s="73"/>
      <c r="R52" s="271"/>
      <c r="S52" s="73"/>
      <c r="T52" s="271"/>
      <c r="U52" s="73"/>
      <c r="V52" s="271"/>
      <c r="W52" s="73"/>
      <c r="X52" s="305"/>
      <c r="Y52" s="73"/>
      <c r="Z52" s="305"/>
      <c r="AA52" s="73"/>
      <c r="AB52" s="305"/>
      <c r="AC52" s="305"/>
    </row>
    <row r="53" spans="1:29" x14ac:dyDescent="0.25">
      <c r="A53" s="76" t="s">
        <v>141</v>
      </c>
      <c r="B53" s="49" t="s">
        <v>140</v>
      </c>
      <c r="C53" s="305"/>
      <c r="D53" s="271"/>
      <c r="E53" s="177"/>
      <c r="F53" s="271"/>
      <c r="G53" s="305"/>
      <c r="H53" s="271"/>
      <c r="I53" s="271"/>
      <c r="J53" s="305"/>
      <c r="K53" s="73"/>
      <c r="L53" s="271"/>
      <c r="M53" s="73"/>
      <c r="N53" s="305"/>
      <c r="O53" s="73"/>
      <c r="P53" s="73"/>
      <c r="Q53" s="73"/>
      <c r="R53" s="271"/>
      <c r="S53" s="73"/>
      <c r="T53" s="271"/>
      <c r="U53" s="73"/>
      <c r="V53" s="271"/>
      <c r="W53" s="73"/>
      <c r="X53" s="305"/>
      <c r="Y53" s="73"/>
      <c r="Z53" s="305"/>
      <c r="AA53" s="73"/>
      <c r="AB53" s="305"/>
      <c r="AC53" s="305"/>
    </row>
    <row r="54" spans="1:29" x14ac:dyDescent="0.25">
      <c r="A54" s="76" t="s">
        <v>139</v>
      </c>
      <c r="B54" s="49" t="s">
        <v>133</v>
      </c>
      <c r="C54" s="305"/>
      <c r="D54" s="271"/>
      <c r="E54" s="177"/>
      <c r="F54" s="271"/>
      <c r="G54" s="305"/>
      <c r="H54" s="271"/>
      <c r="I54" s="271"/>
      <c r="J54" s="305"/>
      <c r="K54" s="73"/>
      <c r="L54" s="271"/>
      <c r="M54" s="73"/>
      <c r="N54" s="305"/>
      <c r="O54" s="73"/>
      <c r="P54" s="73"/>
      <c r="Q54" s="73"/>
      <c r="R54" s="271"/>
      <c r="S54" s="73"/>
      <c r="T54" s="271"/>
      <c r="U54" s="73"/>
      <c r="V54" s="271"/>
      <c r="W54" s="73"/>
      <c r="X54" s="305"/>
      <c r="Y54" s="73"/>
      <c r="Z54" s="305"/>
      <c r="AA54" s="73"/>
      <c r="AB54" s="305"/>
      <c r="AC54" s="305"/>
    </row>
    <row r="55" spans="1:29" x14ac:dyDescent="0.25">
      <c r="A55" s="76" t="s">
        <v>138</v>
      </c>
      <c r="B55" s="75" t="s">
        <v>132</v>
      </c>
      <c r="C55" s="306"/>
      <c r="D55" s="278"/>
      <c r="E55" s="73"/>
      <c r="F55" s="278"/>
      <c r="G55" s="306"/>
      <c r="H55" s="278"/>
      <c r="I55" s="271"/>
      <c r="J55" s="306"/>
      <c r="K55" s="73"/>
      <c r="L55" s="278"/>
      <c r="M55" s="73"/>
      <c r="N55" s="306"/>
      <c r="O55" s="73"/>
      <c r="P55" s="73"/>
      <c r="Q55" s="73"/>
      <c r="R55" s="278"/>
      <c r="S55" s="73"/>
      <c r="T55" s="278"/>
      <c r="U55" s="73"/>
      <c r="V55" s="278"/>
      <c r="W55" s="73"/>
      <c r="X55" s="306"/>
      <c r="Y55" s="73"/>
      <c r="Z55" s="306"/>
      <c r="AA55" s="73"/>
      <c r="AB55" s="306"/>
      <c r="AC55" s="306"/>
    </row>
    <row r="56" spans="1:29" x14ac:dyDescent="0.25">
      <c r="A56" s="76" t="s">
        <v>137</v>
      </c>
      <c r="B56" s="75" t="s">
        <v>131</v>
      </c>
      <c r="C56" s="305"/>
      <c r="D56" s="271"/>
      <c r="E56" s="177"/>
      <c r="F56" s="271"/>
      <c r="G56" s="305"/>
      <c r="H56" s="271"/>
      <c r="I56" s="271"/>
      <c r="J56" s="305"/>
      <c r="K56" s="73"/>
      <c r="L56" s="271"/>
      <c r="M56" s="73"/>
      <c r="N56" s="305"/>
      <c r="O56" s="73"/>
      <c r="P56" s="73"/>
      <c r="Q56" s="73"/>
      <c r="R56" s="271"/>
      <c r="S56" s="73"/>
      <c r="T56" s="271"/>
      <c r="U56" s="73"/>
      <c r="V56" s="271"/>
      <c r="W56" s="73"/>
      <c r="X56" s="305"/>
      <c r="Y56" s="73"/>
      <c r="Z56" s="305"/>
      <c r="AA56" s="73"/>
      <c r="AB56" s="305"/>
      <c r="AC56" s="305"/>
    </row>
    <row r="57" spans="1:29" x14ac:dyDescent="0.25">
      <c r="A57" s="76" t="s">
        <v>136</v>
      </c>
      <c r="B57" s="75" t="s">
        <v>130</v>
      </c>
      <c r="C57" s="305">
        <f>C48</f>
        <v>0</v>
      </c>
      <c r="D57" s="271">
        <f>D50</f>
        <v>0.42</v>
      </c>
      <c r="E57" s="73"/>
      <c r="F57" s="271">
        <f>F48</f>
        <v>0</v>
      </c>
      <c r="G57" s="305">
        <f>G48</f>
        <v>0</v>
      </c>
      <c r="H57" s="271">
        <f>H48</f>
        <v>0</v>
      </c>
      <c r="I57" s="271"/>
      <c r="J57" s="305">
        <f>J48</f>
        <v>0</v>
      </c>
      <c r="K57" s="73"/>
      <c r="L57" s="271">
        <f>L48</f>
        <v>0</v>
      </c>
      <c r="M57" s="73"/>
      <c r="N57" s="305">
        <f>N50</f>
        <v>0.42</v>
      </c>
      <c r="O57" s="73"/>
      <c r="P57" s="73"/>
      <c r="Q57" s="73"/>
      <c r="R57" s="271">
        <f>R48</f>
        <v>0</v>
      </c>
      <c r="S57" s="73"/>
      <c r="T57" s="271">
        <f>T48</f>
        <v>0</v>
      </c>
      <c r="U57" s="73"/>
      <c r="V57" s="271">
        <f>V48</f>
        <v>0</v>
      </c>
      <c r="W57" s="73"/>
      <c r="X57" s="305">
        <f>X48</f>
        <v>0</v>
      </c>
      <c r="Y57" s="73"/>
      <c r="Z57" s="305">
        <f>Z48</f>
        <v>0</v>
      </c>
      <c r="AA57" s="73"/>
      <c r="AB57" s="305">
        <f>AB48</f>
        <v>0</v>
      </c>
      <c r="AC57" s="305">
        <f>AC50</f>
        <v>0.42</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0"/>
      <c r="C67" s="380"/>
      <c r="D67" s="380"/>
      <c r="E67" s="380"/>
      <c r="F67" s="380"/>
      <c r="G67" s="380"/>
      <c r="H67" s="380"/>
      <c r="I67" s="380"/>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81"/>
      <c r="C69" s="381"/>
      <c r="D69" s="381"/>
      <c r="E69" s="381"/>
      <c r="F69" s="381"/>
      <c r="G69" s="381"/>
      <c r="H69" s="381"/>
      <c r="I69" s="381"/>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0"/>
      <c r="C71" s="380"/>
      <c r="D71" s="380"/>
      <c r="E71" s="380"/>
      <c r="F71" s="380"/>
      <c r="G71" s="380"/>
      <c r="H71" s="380"/>
      <c r="I71" s="380"/>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0"/>
      <c r="C73" s="380"/>
      <c r="D73" s="380"/>
      <c r="E73" s="380"/>
      <c r="F73" s="380"/>
      <c r="G73" s="380"/>
      <c r="H73" s="380"/>
      <c r="I73" s="380"/>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81"/>
      <c r="C74" s="381"/>
      <c r="D74" s="381"/>
      <c r="E74" s="381"/>
      <c r="F74" s="381"/>
      <c r="G74" s="381"/>
      <c r="H74" s="381"/>
      <c r="I74" s="381"/>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0"/>
      <c r="C75" s="380"/>
      <c r="D75" s="380"/>
      <c r="E75" s="380"/>
      <c r="F75" s="380"/>
      <c r="G75" s="380"/>
      <c r="H75" s="380"/>
      <c r="I75" s="380"/>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76"/>
      <c r="C76" s="376"/>
      <c r="D76" s="376"/>
      <c r="E76" s="376"/>
      <c r="F76" s="376"/>
      <c r="G76" s="376"/>
      <c r="H76" s="376"/>
      <c r="I76" s="376"/>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79"/>
      <c r="C78" s="379"/>
      <c r="D78" s="379"/>
      <c r="E78" s="379"/>
      <c r="F78" s="379"/>
      <c r="G78" s="379"/>
      <c r="H78" s="379"/>
      <c r="I78" s="379"/>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Z22:AA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B21:B23"/>
    <mergeCell ref="X21:AA21"/>
    <mergeCell ref="T21:W21"/>
    <mergeCell ref="T22:U22"/>
    <mergeCell ref="L22:M22"/>
    <mergeCell ref="N22:O22"/>
    <mergeCell ref="V22:W22"/>
    <mergeCell ref="X22:Y22"/>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I26" sqref="I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325"/>
      <c r="AB14" s="325"/>
      <c r="AC14" s="325"/>
      <c r="AD14" s="325"/>
      <c r="AE14" s="325"/>
      <c r="AF14" s="325"/>
      <c r="AG14" s="325"/>
      <c r="AH14" s="325"/>
      <c r="AI14" s="325"/>
      <c r="AJ14" s="325"/>
      <c r="AK14" s="325"/>
      <c r="AL14" s="325"/>
      <c r="AM14" s="325"/>
      <c r="AN14" s="325"/>
      <c r="AO14" s="325"/>
      <c r="AP14" s="325"/>
      <c r="AQ14" s="325"/>
      <c r="AR14" s="325"/>
      <c r="AS14" s="325"/>
      <c r="AT14" s="325"/>
      <c r="AU14" s="325"/>
      <c r="AV14" s="325"/>
    </row>
    <row r="15" spans="1:4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2"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2" customFormat="1" x14ac:dyDescent="0.25">
      <c r="A21" s="405" t="s">
        <v>478</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2" customFormat="1" ht="58.5" customHeight="1" x14ac:dyDescent="0.25">
      <c r="A22" s="396" t="s">
        <v>53</v>
      </c>
      <c r="B22" s="407" t="s">
        <v>25</v>
      </c>
      <c r="C22" s="396" t="s">
        <v>52</v>
      </c>
      <c r="D22" s="396" t="s">
        <v>51</v>
      </c>
      <c r="E22" s="410" t="s">
        <v>489</v>
      </c>
      <c r="F22" s="411"/>
      <c r="G22" s="411"/>
      <c r="H22" s="411"/>
      <c r="I22" s="411"/>
      <c r="J22" s="411"/>
      <c r="K22" s="411"/>
      <c r="L22" s="412"/>
      <c r="M22" s="396" t="s">
        <v>50</v>
      </c>
      <c r="N22" s="396" t="s">
        <v>49</v>
      </c>
      <c r="O22" s="396" t="s">
        <v>48</v>
      </c>
      <c r="P22" s="391" t="s">
        <v>265</v>
      </c>
      <c r="Q22" s="391" t="s">
        <v>47</v>
      </c>
      <c r="R22" s="391" t="s">
        <v>46</v>
      </c>
      <c r="S22" s="391" t="s">
        <v>45</v>
      </c>
      <c r="T22" s="391"/>
      <c r="U22" s="413" t="s">
        <v>44</v>
      </c>
      <c r="V22" s="413" t="s">
        <v>43</v>
      </c>
      <c r="W22" s="391" t="s">
        <v>42</v>
      </c>
      <c r="X22" s="391" t="s">
        <v>41</v>
      </c>
      <c r="Y22" s="391" t="s">
        <v>40</v>
      </c>
      <c r="Z22" s="398"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9" t="s">
        <v>26</v>
      </c>
    </row>
    <row r="23" spans="1:48" s="22" customFormat="1" ht="64.5" customHeight="1" x14ac:dyDescent="0.25">
      <c r="A23" s="406"/>
      <c r="B23" s="408"/>
      <c r="C23" s="406"/>
      <c r="D23" s="406"/>
      <c r="E23" s="401" t="s">
        <v>24</v>
      </c>
      <c r="F23" s="392" t="s">
        <v>133</v>
      </c>
      <c r="G23" s="392" t="s">
        <v>132</v>
      </c>
      <c r="H23" s="392" t="s">
        <v>131</v>
      </c>
      <c r="I23" s="394" t="s">
        <v>424</v>
      </c>
      <c r="J23" s="394" t="s">
        <v>425</v>
      </c>
      <c r="K23" s="394" t="s">
        <v>426</v>
      </c>
      <c r="L23" s="392" t="s">
        <v>81</v>
      </c>
      <c r="M23" s="406"/>
      <c r="N23" s="406"/>
      <c r="O23" s="406"/>
      <c r="P23" s="391"/>
      <c r="Q23" s="391"/>
      <c r="R23" s="391"/>
      <c r="S23" s="403" t="s">
        <v>3</v>
      </c>
      <c r="T23" s="403" t="s">
        <v>12</v>
      </c>
      <c r="U23" s="413"/>
      <c r="V23" s="413"/>
      <c r="W23" s="391"/>
      <c r="X23" s="391"/>
      <c r="Y23" s="391"/>
      <c r="Z23" s="391"/>
      <c r="AA23" s="391"/>
      <c r="AB23" s="391"/>
      <c r="AC23" s="391"/>
      <c r="AD23" s="391"/>
      <c r="AE23" s="391"/>
      <c r="AF23" s="391" t="s">
        <v>23</v>
      </c>
      <c r="AG23" s="391"/>
      <c r="AH23" s="391" t="s">
        <v>22</v>
      </c>
      <c r="AI23" s="391"/>
      <c r="AJ23" s="396" t="s">
        <v>21</v>
      </c>
      <c r="AK23" s="396" t="s">
        <v>20</v>
      </c>
      <c r="AL23" s="396" t="s">
        <v>19</v>
      </c>
      <c r="AM23" s="396" t="s">
        <v>18</v>
      </c>
      <c r="AN23" s="396" t="s">
        <v>17</v>
      </c>
      <c r="AO23" s="396" t="s">
        <v>16</v>
      </c>
      <c r="AP23" s="396" t="s">
        <v>15</v>
      </c>
      <c r="AQ23" s="414" t="s">
        <v>12</v>
      </c>
      <c r="AR23" s="391"/>
      <c r="AS23" s="391"/>
      <c r="AT23" s="391"/>
      <c r="AU23" s="391"/>
      <c r="AV23" s="400"/>
    </row>
    <row r="24" spans="1:48" s="22" customFormat="1" ht="96.75" customHeight="1" x14ac:dyDescent="0.25">
      <c r="A24" s="397"/>
      <c r="B24" s="409"/>
      <c r="C24" s="397"/>
      <c r="D24" s="397"/>
      <c r="E24" s="402"/>
      <c r="F24" s="393"/>
      <c r="G24" s="393"/>
      <c r="H24" s="393"/>
      <c r="I24" s="395"/>
      <c r="J24" s="395"/>
      <c r="K24" s="395"/>
      <c r="L24" s="393"/>
      <c r="M24" s="397"/>
      <c r="N24" s="397"/>
      <c r="O24" s="397"/>
      <c r="P24" s="391"/>
      <c r="Q24" s="391"/>
      <c r="R24" s="391"/>
      <c r="S24" s="404"/>
      <c r="T24" s="404"/>
      <c r="U24" s="413"/>
      <c r="V24" s="413"/>
      <c r="W24" s="391"/>
      <c r="X24" s="391"/>
      <c r="Y24" s="391"/>
      <c r="Z24" s="391"/>
      <c r="AA24" s="391"/>
      <c r="AB24" s="391"/>
      <c r="AC24" s="391"/>
      <c r="AD24" s="391"/>
      <c r="AE24" s="391"/>
      <c r="AF24" s="149" t="s">
        <v>14</v>
      </c>
      <c r="AG24" s="149" t="s">
        <v>13</v>
      </c>
      <c r="AH24" s="150" t="s">
        <v>3</v>
      </c>
      <c r="AI24" s="150" t="s">
        <v>12</v>
      </c>
      <c r="AJ24" s="397"/>
      <c r="AK24" s="397"/>
      <c r="AL24" s="397"/>
      <c r="AM24" s="397"/>
      <c r="AN24" s="397"/>
      <c r="AO24" s="397"/>
      <c r="AP24" s="397"/>
      <c r="AQ24" s="415"/>
      <c r="AR24" s="391"/>
      <c r="AS24" s="391"/>
      <c r="AT24" s="391"/>
      <c r="AU24" s="391"/>
      <c r="AV24" s="400"/>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561</v>
      </c>
      <c r="E26" s="20">
        <v>1</v>
      </c>
      <c r="F26" s="20" t="s">
        <v>368</v>
      </c>
      <c r="G26" s="20" t="s">
        <v>368</v>
      </c>
      <c r="H26" s="20" t="s">
        <v>368</v>
      </c>
      <c r="I26" s="296"/>
      <c r="J26" s="20" t="s">
        <v>368</v>
      </c>
      <c r="K26" s="296">
        <v>0.42</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6" zoomScaleNormal="90" zoomScaleSheetLayoutView="100" workbookViewId="0">
      <selection activeCell="A15" sqref="A15:B15"/>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21" t="s">
        <v>552</v>
      </c>
      <c r="B5" s="421"/>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563</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564</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19" t="s">
        <v>479</v>
      </c>
      <c r="B18" s="420"/>
    </row>
    <row r="19" spans="1:2" x14ac:dyDescent="0.25">
      <c r="B19" s="44"/>
    </row>
    <row r="20" spans="1:2" ht="16.5" thickBot="1" x14ac:dyDescent="0.3">
      <c r="B20" s="122"/>
    </row>
    <row r="21" spans="1:2" ht="16.5" thickBot="1" x14ac:dyDescent="0.3">
      <c r="A21" s="123" t="s">
        <v>375</v>
      </c>
      <c r="B21" s="124" t="s">
        <v>570</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0.42</v>
      </c>
    </row>
    <row r="25" spans="1:2" ht="16.5" thickBot="1" x14ac:dyDescent="0.3">
      <c r="A25" s="126" t="s">
        <v>378</v>
      </c>
      <c r="B25" s="124" t="s">
        <v>562</v>
      </c>
    </row>
    <row r="26" spans="1:2" ht="16.5" thickBot="1" x14ac:dyDescent="0.3">
      <c r="A26" s="127" t="s">
        <v>379</v>
      </c>
      <c r="B26" s="25" t="s">
        <v>548</v>
      </c>
    </row>
    <row r="27" spans="1:2" ht="16.5" thickBot="1" x14ac:dyDescent="0.3">
      <c r="A27" s="134" t="s">
        <v>535</v>
      </c>
      <c r="B27" s="297">
        <v>3.726</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6" t="s">
        <v>550</v>
      </c>
    </row>
    <row r="57" spans="1:2" x14ac:dyDescent="0.25">
      <c r="A57" s="132" t="s">
        <v>400</v>
      </c>
      <c r="B57" s="417"/>
    </row>
    <row r="58" spans="1:2" x14ac:dyDescent="0.25">
      <c r="A58" s="132" t="s">
        <v>401</v>
      </c>
      <c r="B58" s="417"/>
    </row>
    <row r="59" spans="1:2" x14ac:dyDescent="0.25">
      <c r="A59" s="132" t="s">
        <v>402</v>
      </c>
      <c r="B59" s="417"/>
    </row>
    <row r="60" spans="1:2" x14ac:dyDescent="0.25">
      <c r="A60" s="132" t="s">
        <v>403</v>
      </c>
      <c r="B60" s="417"/>
    </row>
    <row r="61" spans="1:2" ht="16.5" thickBot="1" x14ac:dyDescent="0.3">
      <c r="A61" s="133" t="s">
        <v>404</v>
      </c>
      <c r="B61" s="418"/>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573</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6"/>
    </row>
    <row r="74" spans="1:2" x14ac:dyDescent="0.25">
      <c r="A74" s="132" t="s">
        <v>416</v>
      </c>
      <c r="B74" s="417"/>
    </row>
    <row r="75" spans="1:2" x14ac:dyDescent="0.25">
      <c r="A75" s="132" t="s">
        <v>417</v>
      </c>
      <c r="B75" s="417"/>
    </row>
    <row r="76" spans="1:2" x14ac:dyDescent="0.25">
      <c r="A76" s="132" t="s">
        <v>418</v>
      </c>
      <c r="B76" s="417"/>
    </row>
    <row r="77" spans="1:2" x14ac:dyDescent="0.25">
      <c r="A77" s="132" t="s">
        <v>419</v>
      </c>
      <c r="B77" s="417"/>
    </row>
    <row r="78" spans="1:2" ht="16.5" thickBot="1" x14ac:dyDescent="0.3">
      <c r="A78" s="142" t="s">
        <v>420</v>
      </c>
      <c r="B78" s="418"/>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552</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563</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9"/>
      <c r="U14" s="9"/>
      <c r="V14" s="9"/>
      <c r="W14" s="9"/>
      <c r="X14" s="9"/>
      <c r="Y14" s="9"/>
      <c r="Z14" s="9"/>
      <c r="AA14" s="9"/>
      <c r="AB14" s="9"/>
    </row>
    <row r="15" spans="1:28" s="2" customFormat="1" ht="15.75" x14ac:dyDescent="0.2">
      <c r="A15" s="320" t="s">
        <v>564</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7"/>
      <c r="B19" s="327"/>
      <c r="C19" s="327"/>
      <c r="D19" s="327"/>
      <c r="E19" s="327"/>
      <c r="F19" s="327"/>
      <c r="G19" s="327"/>
      <c r="H19" s="327"/>
      <c r="I19" s="327"/>
      <c r="J19" s="327"/>
      <c r="K19" s="327"/>
      <c r="L19" s="327"/>
      <c r="M19" s="327"/>
      <c r="N19" s="327"/>
      <c r="O19" s="327"/>
      <c r="P19" s="327"/>
      <c r="Q19" s="327"/>
      <c r="R19" s="327"/>
      <c r="S19" s="327"/>
      <c r="T19" s="3"/>
      <c r="U19" s="3"/>
      <c r="V19" s="3"/>
      <c r="W19" s="3"/>
      <c r="X19" s="3"/>
      <c r="Y19" s="3"/>
    </row>
    <row r="20" spans="1:28" s="2" customFormat="1" ht="54" customHeight="1" x14ac:dyDescent="0.2">
      <c r="A20" s="321" t="s">
        <v>6</v>
      </c>
      <c r="B20" s="321" t="s">
        <v>101</v>
      </c>
      <c r="C20" s="322" t="s">
        <v>374</v>
      </c>
      <c r="D20" s="321" t="s">
        <v>373</v>
      </c>
      <c r="E20" s="321" t="s">
        <v>100</v>
      </c>
      <c r="F20" s="321" t="s">
        <v>99</v>
      </c>
      <c r="G20" s="321" t="s">
        <v>369</v>
      </c>
      <c r="H20" s="321" t="s">
        <v>98</v>
      </c>
      <c r="I20" s="321" t="s">
        <v>97</v>
      </c>
      <c r="J20" s="321" t="s">
        <v>96</v>
      </c>
      <c r="K20" s="321" t="s">
        <v>95</v>
      </c>
      <c r="L20" s="321" t="s">
        <v>94</v>
      </c>
      <c r="M20" s="321" t="s">
        <v>93</v>
      </c>
      <c r="N20" s="321" t="s">
        <v>92</v>
      </c>
      <c r="O20" s="321" t="s">
        <v>91</v>
      </c>
      <c r="P20" s="321" t="s">
        <v>90</v>
      </c>
      <c r="Q20" s="321" t="s">
        <v>372</v>
      </c>
      <c r="R20" s="321"/>
      <c r="S20" s="324" t="s">
        <v>448</v>
      </c>
      <c r="T20" s="3"/>
      <c r="U20" s="3"/>
      <c r="V20" s="3"/>
      <c r="W20" s="3"/>
      <c r="X20" s="3"/>
      <c r="Y20" s="3"/>
    </row>
    <row r="21" spans="1:28" s="2" customFormat="1" ht="180.75" customHeight="1" x14ac:dyDescent="0.2">
      <c r="A21" s="321"/>
      <c r="B21" s="321"/>
      <c r="C21" s="323"/>
      <c r="D21" s="321"/>
      <c r="E21" s="321"/>
      <c r="F21" s="321"/>
      <c r="G21" s="321"/>
      <c r="H21" s="321"/>
      <c r="I21" s="321"/>
      <c r="J21" s="321"/>
      <c r="K21" s="321"/>
      <c r="L21" s="321"/>
      <c r="M21" s="321"/>
      <c r="N21" s="321"/>
      <c r="O21" s="321"/>
      <c r="P21" s="321"/>
      <c r="Q21" s="42" t="s">
        <v>370</v>
      </c>
      <c r="R21" s="43" t="s">
        <v>371</v>
      </c>
      <c r="S21" s="324"/>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552</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5"/>
      <c r="B14" s="325"/>
      <c r="C14" s="325"/>
      <c r="D14" s="325"/>
      <c r="E14" s="325"/>
      <c r="F14" s="325"/>
      <c r="G14" s="325"/>
      <c r="H14" s="325"/>
      <c r="I14" s="325"/>
      <c r="J14" s="325"/>
      <c r="K14" s="325"/>
      <c r="L14" s="325"/>
      <c r="M14" s="325"/>
      <c r="N14" s="325"/>
      <c r="O14" s="325"/>
      <c r="P14" s="325"/>
      <c r="Q14" s="325"/>
      <c r="R14" s="325"/>
      <c r="S14" s="325"/>
      <c r="T14" s="325"/>
    </row>
    <row r="15" spans="1:20"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6"/>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42"/>
      <c r="B19" s="342"/>
      <c r="C19" s="342"/>
      <c r="D19" s="342"/>
      <c r="E19" s="342"/>
      <c r="F19" s="342"/>
      <c r="G19" s="342"/>
      <c r="H19" s="342"/>
      <c r="I19" s="342"/>
      <c r="J19" s="342"/>
      <c r="K19" s="342"/>
      <c r="L19" s="342"/>
      <c r="M19" s="342"/>
      <c r="N19" s="342"/>
      <c r="O19" s="342"/>
      <c r="P19" s="342"/>
      <c r="Q19" s="342"/>
      <c r="R19" s="342"/>
      <c r="S19" s="342"/>
      <c r="T19" s="342"/>
    </row>
    <row r="20" spans="1:113" ht="46.5" customHeight="1" x14ac:dyDescent="0.25">
      <c r="A20" s="336" t="s">
        <v>6</v>
      </c>
      <c r="B20" s="329" t="s">
        <v>228</v>
      </c>
      <c r="C20" s="330"/>
      <c r="D20" s="333" t="s">
        <v>123</v>
      </c>
      <c r="E20" s="329" t="s">
        <v>488</v>
      </c>
      <c r="F20" s="330"/>
      <c r="G20" s="329" t="s">
        <v>279</v>
      </c>
      <c r="H20" s="330"/>
      <c r="I20" s="329" t="s">
        <v>122</v>
      </c>
      <c r="J20" s="330"/>
      <c r="K20" s="333" t="s">
        <v>121</v>
      </c>
      <c r="L20" s="329" t="s">
        <v>120</v>
      </c>
      <c r="M20" s="330"/>
      <c r="N20" s="329" t="s">
        <v>484</v>
      </c>
      <c r="O20" s="330"/>
      <c r="P20" s="333" t="s">
        <v>119</v>
      </c>
      <c r="Q20" s="339" t="s">
        <v>118</v>
      </c>
      <c r="R20" s="340"/>
      <c r="S20" s="339" t="s">
        <v>117</v>
      </c>
      <c r="T20" s="341"/>
    </row>
    <row r="21" spans="1:113" ht="204.75" customHeight="1" x14ac:dyDescent="0.25">
      <c r="A21" s="337"/>
      <c r="B21" s="331"/>
      <c r="C21" s="332"/>
      <c r="D21" s="335"/>
      <c r="E21" s="331"/>
      <c r="F21" s="332"/>
      <c r="G21" s="331"/>
      <c r="H21" s="332"/>
      <c r="I21" s="331"/>
      <c r="J21" s="332"/>
      <c r="K21" s="334"/>
      <c r="L21" s="331"/>
      <c r="M21" s="332"/>
      <c r="N21" s="331"/>
      <c r="O21" s="332"/>
      <c r="P21" s="334"/>
      <c r="Q21" s="108" t="s">
        <v>116</v>
      </c>
      <c r="R21" s="108" t="s">
        <v>458</v>
      </c>
      <c r="S21" s="108" t="s">
        <v>115</v>
      </c>
      <c r="T21" s="108" t="s">
        <v>114</v>
      </c>
    </row>
    <row r="22" spans="1:113" ht="51.75" customHeight="1" x14ac:dyDescent="0.25">
      <c r="A22" s="338"/>
      <c r="B22" s="164" t="s">
        <v>112</v>
      </c>
      <c r="C22" s="164" t="s">
        <v>113</v>
      </c>
      <c r="D22" s="334"/>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6" zoomScaleSheetLayoutView="66" workbookViewId="0">
      <selection activeCell="Q25" sqref="Q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3" t="s">
        <v>6</v>
      </c>
      <c r="B21" s="346" t="s">
        <v>468</v>
      </c>
      <c r="C21" s="347"/>
      <c r="D21" s="346" t="s">
        <v>470</v>
      </c>
      <c r="E21" s="347"/>
      <c r="F21" s="339" t="s">
        <v>95</v>
      </c>
      <c r="G21" s="341"/>
      <c r="H21" s="341"/>
      <c r="I21" s="340"/>
      <c r="J21" s="343" t="s">
        <v>471</v>
      </c>
      <c r="K21" s="346" t="s">
        <v>472</v>
      </c>
      <c r="L21" s="347"/>
      <c r="M21" s="346" t="s">
        <v>473</v>
      </c>
      <c r="N21" s="347"/>
      <c r="O21" s="346" t="s">
        <v>460</v>
      </c>
      <c r="P21" s="347"/>
      <c r="Q21" s="346" t="s">
        <v>128</v>
      </c>
      <c r="R21" s="347"/>
      <c r="S21" s="343" t="s">
        <v>127</v>
      </c>
      <c r="T21" s="343" t="s">
        <v>474</v>
      </c>
      <c r="U21" s="343" t="s">
        <v>469</v>
      </c>
      <c r="V21" s="346" t="s">
        <v>126</v>
      </c>
      <c r="W21" s="347"/>
      <c r="X21" s="339" t="s">
        <v>118</v>
      </c>
      <c r="Y21" s="341"/>
      <c r="Z21" s="339" t="s">
        <v>117</v>
      </c>
      <c r="AA21" s="341"/>
    </row>
    <row r="22" spans="1:27" ht="216" customHeight="1" x14ac:dyDescent="0.25">
      <c r="A22" s="344"/>
      <c r="B22" s="348"/>
      <c r="C22" s="349"/>
      <c r="D22" s="348"/>
      <c r="E22" s="349"/>
      <c r="F22" s="339" t="s">
        <v>125</v>
      </c>
      <c r="G22" s="340"/>
      <c r="H22" s="339" t="s">
        <v>124</v>
      </c>
      <c r="I22" s="340"/>
      <c r="J22" s="345"/>
      <c r="K22" s="348"/>
      <c r="L22" s="349"/>
      <c r="M22" s="348"/>
      <c r="N22" s="349"/>
      <c r="O22" s="348"/>
      <c r="P22" s="349"/>
      <c r="Q22" s="348"/>
      <c r="R22" s="349"/>
      <c r="S22" s="345"/>
      <c r="T22" s="345"/>
      <c r="U22" s="345"/>
      <c r="V22" s="348"/>
      <c r="W22" s="349"/>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569</v>
      </c>
      <c r="C25" s="307" t="s">
        <v>569</v>
      </c>
      <c r="D25" s="307" t="s">
        <v>569</v>
      </c>
      <c r="E25" s="307" t="s">
        <v>569</v>
      </c>
      <c r="F25" s="59">
        <v>10</v>
      </c>
      <c r="G25" s="59">
        <v>10</v>
      </c>
      <c r="H25" s="59">
        <v>10</v>
      </c>
      <c r="I25" s="59">
        <v>10</v>
      </c>
      <c r="J25" s="59">
        <v>2008</v>
      </c>
      <c r="K25" s="59">
        <v>1</v>
      </c>
      <c r="L25" s="59">
        <v>1</v>
      </c>
      <c r="M25" s="283">
        <v>240</v>
      </c>
      <c r="N25" s="283">
        <v>240</v>
      </c>
      <c r="O25" s="59" t="s">
        <v>571</v>
      </c>
      <c r="P25" s="59" t="s">
        <v>571</v>
      </c>
      <c r="Q25" s="280">
        <v>0.42</v>
      </c>
      <c r="R25" s="280">
        <v>0.42</v>
      </c>
      <c r="S25" s="59" t="s">
        <v>368</v>
      </c>
      <c r="T25" s="59" t="s">
        <v>368</v>
      </c>
      <c r="U25" s="59" t="s">
        <v>368</v>
      </c>
      <c r="V25" s="59" t="s">
        <v>368</v>
      </c>
      <c r="W25" s="59" t="s">
        <v>368</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552</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563</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5"/>
      <c r="B14" s="325"/>
      <c r="C14" s="325"/>
      <c r="D14" s="9"/>
      <c r="E14" s="9"/>
      <c r="F14" s="9"/>
      <c r="G14" s="9"/>
      <c r="H14" s="9"/>
      <c r="I14" s="9"/>
      <c r="J14" s="9"/>
      <c r="K14" s="9"/>
      <c r="L14" s="9"/>
      <c r="M14" s="9"/>
      <c r="N14" s="9"/>
      <c r="O14" s="9"/>
      <c r="P14" s="9"/>
      <c r="Q14" s="9"/>
      <c r="R14" s="9"/>
      <c r="S14" s="9"/>
      <c r="T14" s="9"/>
      <c r="U14" s="9"/>
    </row>
    <row r="15" spans="1:29" s="2" customFormat="1" ht="15.75" x14ac:dyDescent="0.2">
      <c r="A15" s="320" t="s">
        <v>564</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6"/>
      <c r="B17" s="326"/>
      <c r="C17" s="326"/>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47.25" x14ac:dyDescent="0.2">
      <c r="A22" s="24" t="s">
        <v>66</v>
      </c>
      <c r="B22" s="30" t="s">
        <v>466</v>
      </c>
      <c r="C22" s="40" t="s">
        <v>575</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8"/>
  <sheetViews>
    <sheetView view="pageBreakPreview" topLeftCell="A25"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552</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563</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5"/>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10"/>
      <c r="AB14" s="10"/>
    </row>
    <row r="15" spans="1:28" ht="15.75" x14ac:dyDescent="0.25">
      <c r="A15" s="320" t="s">
        <v>564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169"/>
      <c r="AB17" s="169"/>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169"/>
      <c r="AB18" s="169"/>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169"/>
      <c r="AB19" s="169"/>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69"/>
      <c r="AB20" s="169"/>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170"/>
      <c r="AB21" s="170"/>
    </row>
    <row r="22" spans="1:28" x14ac:dyDescent="0.25">
      <c r="A22" s="350"/>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70"/>
      <c r="AB22" s="170"/>
    </row>
    <row r="23" spans="1:28" x14ac:dyDescent="0.25">
      <c r="A23" s="351" t="s">
        <v>485</v>
      </c>
      <c r="B23" s="351"/>
      <c r="C23" s="351"/>
      <c r="D23" s="351"/>
      <c r="E23" s="351"/>
      <c r="F23" s="351"/>
      <c r="G23" s="351"/>
      <c r="H23" s="351"/>
      <c r="I23" s="351"/>
      <c r="J23" s="351"/>
      <c r="K23" s="351"/>
      <c r="L23" s="351"/>
      <c r="M23" s="351"/>
      <c r="N23" s="351"/>
      <c r="O23" s="351"/>
      <c r="P23" s="351"/>
      <c r="Q23" s="351"/>
      <c r="R23" s="351"/>
      <c r="S23" s="351"/>
      <c r="T23" s="351"/>
      <c r="U23" s="351"/>
      <c r="V23" s="351"/>
      <c r="W23" s="351"/>
      <c r="X23" s="351"/>
      <c r="Y23" s="351"/>
      <c r="Z23" s="351"/>
      <c r="AA23" s="171"/>
      <c r="AB23" s="171"/>
    </row>
    <row r="24" spans="1:28" ht="32.25" customHeight="1" x14ac:dyDescent="0.25">
      <c r="A24" s="353" t="s">
        <v>365</v>
      </c>
      <c r="B24" s="354"/>
      <c r="C24" s="354"/>
      <c r="D24" s="354"/>
      <c r="E24" s="354"/>
      <c r="F24" s="354"/>
      <c r="G24" s="354"/>
      <c r="H24" s="354"/>
      <c r="I24" s="354"/>
      <c r="J24" s="354"/>
      <c r="K24" s="354"/>
      <c r="L24" s="355"/>
      <c r="M24" s="352" t="s">
        <v>366</v>
      </c>
      <c r="N24" s="352"/>
      <c r="O24" s="352"/>
      <c r="P24" s="352"/>
      <c r="Q24" s="352"/>
      <c r="R24" s="352"/>
      <c r="S24" s="352"/>
      <c r="T24" s="352"/>
      <c r="U24" s="352"/>
      <c r="V24" s="352"/>
      <c r="W24" s="352"/>
      <c r="X24" s="352"/>
      <c r="Y24" s="352"/>
      <c r="Z24" s="352"/>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552</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563</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5"/>
      <c r="B14" s="325"/>
      <c r="C14" s="325"/>
      <c r="D14" s="325"/>
      <c r="E14" s="325"/>
      <c r="F14" s="325"/>
      <c r="G14" s="325"/>
      <c r="H14" s="325"/>
      <c r="I14" s="325"/>
      <c r="J14" s="325"/>
      <c r="K14" s="325"/>
      <c r="L14" s="325"/>
      <c r="M14" s="325"/>
      <c r="N14" s="325"/>
      <c r="O14" s="325"/>
      <c r="P14" s="9"/>
      <c r="Q14" s="9"/>
      <c r="R14" s="9"/>
      <c r="S14" s="9"/>
      <c r="T14" s="9"/>
      <c r="U14" s="9"/>
      <c r="V14" s="9"/>
      <c r="W14" s="9"/>
      <c r="X14" s="9"/>
      <c r="Y14" s="9"/>
      <c r="Z14" s="9"/>
    </row>
    <row r="15" spans="1:28" s="2" customFormat="1" ht="15.75" x14ac:dyDescent="0.2">
      <c r="A15" s="320" t="s">
        <v>564</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6"/>
      <c r="B17" s="326"/>
      <c r="C17" s="326"/>
      <c r="D17" s="326"/>
      <c r="E17" s="326"/>
      <c r="F17" s="326"/>
      <c r="G17" s="326"/>
      <c r="H17" s="326"/>
      <c r="I17" s="326"/>
      <c r="J17" s="326"/>
      <c r="K17" s="326"/>
      <c r="L17" s="326"/>
      <c r="M17" s="326"/>
      <c r="N17" s="326"/>
      <c r="O17" s="326"/>
      <c r="P17" s="3"/>
      <c r="Q17" s="3"/>
      <c r="R17" s="3"/>
      <c r="S17" s="3"/>
      <c r="T17" s="3"/>
      <c r="U17" s="3"/>
      <c r="V17" s="3"/>
      <c r="W17" s="3"/>
    </row>
    <row r="18" spans="1:26" s="2" customFormat="1" ht="91.5" customHeight="1" x14ac:dyDescent="0.2">
      <c r="A18" s="357" t="s">
        <v>462</v>
      </c>
      <c r="B18" s="357"/>
      <c r="C18" s="357"/>
      <c r="D18" s="357"/>
      <c r="E18" s="357"/>
      <c r="F18" s="357"/>
      <c r="G18" s="357"/>
      <c r="H18" s="357"/>
      <c r="I18" s="357"/>
      <c r="J18" s="357"/>
      <c r="K18" s="357"/>
      <c r="L18" s="357"/>
      <c r="M18" s="357"/>
      <c r="N18" s="357"/>
      <c r="O18" s="357"/>
      <c r="P18" s="6"/>
      <c r="Q18" s="6"/>
      <c r="R18" s="6"/>
      <c r="S18" s="6"/>
      <c r="T18" s="6"/>
      <c r="U18" s="6"/>
      <c r="V18" s="6"/>
      <c r="W18" s="6"/>
      <c r="X18" s="6"/>
      <c r="Y18" s="6"/>
      <c r="Z18" s="6"/>
    </row>
    <row r="19" spans="1:26" s="2" customFormat="1" ht="78" customHeight="1" x14ac:dyDescent="0.2">
      <c r="A19" s="321" t="s">
        <v>6</v>
      </c>
      <c r="B19" s="321" t="s">
        <v>89</v>
      </c>
      <c r="C19" s="321" t="s">
        <v>88</v>
      </c>
      <c r="D19" s="321" t="s">
        <v>77</v>
      </c>
      <c r="E19" s="358" t="s">
        <v>87</v>
      </c>
      <c r="F19" s="359"/>
      <c r="G19" s="359"/>
      <c r="H19" s="359"/>
      <c r="I19" s="360"/>
      <c r="J19" s="321" t="s">
        <v>86</v>
      </c>
      <c r="K19" s="321"/>
      <c r="L19" s="321"/>
      <c r="M19" s="321"/>
      <c r="N19" s="321"/>
      <c r="O19" s="321"/>
      <c r="P19" s="3"/>
      <c r="Q19" s="3"/>
      <c r="R19" s="3"/>
      <c r="S19" s="3"/>
      <c r="T19" s="3"/>
      <c r="U19" s="3"/>
      <c r="V19" s="3"/>
      <c r="W19" s="3"/>
    </row>
    <row r="20" spans="1:26" s="2" customFormat="1" ht="51" customHeight="1" x14ac:dyDescent="0.2">
      <c r="A20" s="321"/>
      <c r="B20" s="321"/>
      <c r="C20" s="321"/>
      <c r="D20" s="321"/>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5"/>
  <sheetViews>
    <sheetView view="pageBreakPreview" topLeftCell="A26"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563</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564</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3105000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2031.7199889588512</v>
      </c>
      <c r="L28" s="197"/>
    </row>
    <row r="29" spans="1:45" x14ac:dyDescent="0.25">
      <c r="A29" s="188" t="s">
        <v>335</v>
      </c>
      <c r="B29" s="189">
        <v>20000</v>
      </c>
      <c r="D29" s="362" t="s">
        <v>518</v>
      </c>
      <c r="E29" s="362"/>
      <c r="F29" s="195"/>
      <c r="G29" s="196">
        <f>IF(SUM(B91:L91)=0,"не окупается",SUM(B91:L91))</f>
        <v>2035.7890979533543</v>
      </c>
      <c r="L29" s="197"/>
    </row>
    <row r="30" spans="1:45" x14ac:dyDescent="0.25">
      <c r="A30" s="190" t="s">
        <v>519</v>
      </c>
      <c r="B30" s="191">
        <v>4</v>
      </c>
      <c r="D30" s="363" t="s">
        <v>520</v>
      </c>
      <c r="E30" s="364"/>
      <c r="F30" s="195"/>
      <c r="G30" s="198">
        <f>L88</f>
        <v>93617.349751009751</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520000</v>
      </c>
      <c r="C50" s="217">
        <f>B50*(1+C48)</f>
        <v>542880</v>
      </c>
      <c r="D50" s="217">
        <f t="shared" ref="D50:K50" si="1">C50*(1+D48)</f>
        <v>564595.20000000007</v>
      </c>
      <c r="E50" s="217">
        <f>D50*(1+E48)</f>
        <v>587179.00800000015</v>
      </c>
      <c r="F50" s="217">
        <f t="shared" si="1"/>
        <v>610666.16832000017</v>
      </c>
      <c r="G50" s="217">
        <f t="shared" si="1"/>
        <v>635092.81505280023</v>
      </c>
      <c r="H50" s="217">
        <f t="shared" si="1"/>
        <v>660496.52765491221</v>
      </c>
      <c r="I50" s="217">
        <f t="shared" si="1"/>
        <v>686916.38876110874</v>
      </c>
      <c r="J50" s="217">
        <f t="shared" si="1"/>
        <v>714393.04431155312</v>
      </c>
      <c r="K50" s="217">
        <f t="shared" si="1"/>
        <v>742968.76608401525</v>
      </c>
      <c r="L50" s="218">
        <f>J50*(1+L49)</f>
        <v>1020714.8435214574</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520000</v>
      </c>
      <c r="C59" s="228">
        <f>C50*$B$28</f>
        <v>542880</v>
      </c>
      <c r="D59" s="228">
        <f t="shared" ref="D59:L59" si="5">D50*$B$28</f>
        <v>564595.20000000007</v>
      </c>
      <c r="E59" s="228">
        <f t="shared" si="5"/>
        <v>587179.00800000015</v>
      </c>
      <c r="F59" s="228">
        <f t="shared" si="5"/>
        <v>610666.16832000017</v>
      </c>
      <c r="G59" s="228">
        <f t="shared" si="5"/>
        <v>635092.81505280023</v>
      </c>
      <c r="H59" s="228">
        <f t="shared" si="5"/>
        <v>660496.52765491221</v>
      </c>
      <c r="I59" s="228">
        <f t="shared" si="5"/>
        <v>686916.38876110874</v>
      </c>
      <c r="J59" s="228">
        <f t="shared" si="5"/>
        <v>714393.04431155312</v>
      </c>
      <c r="K59" s="228">
        <f>K50*$B$28</f>
        <v>742968.76608401525</v>
      </c>
      <c r="L59" s="229">
        <f t="shared" si="5"/>
        <v>1020714.8435214574</v>
      </c>
    </row>
    <row r="60" spans="1:12" x14ac:dyDescent="0.25">
      <c r="A60" s="220" t="s">
        <v>315</v>
      </c>
      <c r="B60" s="230">
        <f>SUM(B61:B66)</f>
        <v>0</v>
      </c>
      <c r="C60" s="230">
        <f t="shared" ref="C60:L60" si="6">SUM(C61:C66)</f>
        <v>-64894.500000000007</v>
      </c>
      <c r="D60" s="230">
        <f t="shared" si="6"/>
        <v>-63186.750000000007</v>
      </c>
      <c r="E60" s="230">
        <f t="shared" si="6"/>
        <v>-61479.000000000007</v>
      </c>
      <c r="F60" s="230">
        <f>SUM(F61:F66)</f>
        <v>-82651.25</v>
      </c>
      <c r="G60" s="230">
        <f t="shared" si="6"/>
        <v>-80943.5</v>
      </c>
      <c r="H60" s="230">
        <f t="shared" si="6"/>
        <v>-79235.75</v>
      </c>
      <c r="I60" s="230">
        <f>SUM(I61:I66)</f>
        <v>-77528</v>
      </c>
      <c r="J60" s="230">
        <f t="shared" si="6"/>
        <v>-75820.25</v>
      </c>
      <c r="K60" s="230">
        <f>SUM(K61:K66)</f>
        <v>-74112.5</v>
      </c>
      <c r="L60" s="231">
        <f t="shared" si="6"/>
        <v>-80958.043949708343</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-64894.500000000007</v>
      </c>
      <c r="D66" s="230">
        <f>-(($B$25+$B$26)*$B$28+($B$25+$B$26)*$B$28+SUM($B$68:D68))/2*2.2%</f>
        <v>-63186.750000000007</v>
      </c>
      <c r="E66" s="230">
        <f>-(($B$25+$B$26)*$B$28+($B$25+$B$26)*$B$28+SUM($B$68:E68))/2*2.2%</f>
        <v>-61479.000000000007</v>
      </c>
      <c r="F66" s="230">
        <f>-(($B$25+$B$26)*$B$28+($B$25+$B$26)*$B$28+SUM($B$68:F68))/2*2.2%</f>
        <v>-59771.250000000007</v>
      </c>
      <c r="G66" s="230">
        <f>-(($B$25+$B$26)*$B$28+($B$25+$B$26)*$B$28+SUM($B$68:G68))/2*2.2%</f>
        <v>-58063.500000000007</v>
      </c>
      <c r="H66" s="230">
        <f>-(($B$25+$B$26)*$B$28+($B$25+$B$26)*$B$28+SUM($B$68:H68))/2*2.2%</f>
        <v>-56355.750000000007</v>
      </c>
      <c r="I66" s="230">
        <f>-(($B$25+$B$26)*$B$28+($B$25+$B$26)*$B$28+SUM($B$68:I68))/2*2.2%</f>
        <v>-54648.000000000007</v>
      </c>
      <c r="J66" s="230">
        <f>-(($B$25+$B$26)*$B$28+($B$25+$B$26)*$B$28+SUM($B$68:J68))/2*2.2%</f>
        <v>-52940.250000000007</v>
      </c>
      <c r="K66" s="230">
        <f>-(($B$25+$B$26)*$B$28+($B$25+$B$26)*$B$28+SUM($B$68:K68))/2*2.2%</f>
        <v>-51232.500000000007</v>
      </c>
      <c r="L66" s="231">
        <f>-(($B$25+$B$26)*$B$28+($B$25+$B$26)*$B$28+SUM($B$68:L68))/2*2.2%</f>
        <v>-49524.750000000007</v>
      </c>
    </row>
    <row r="67" spans="1:12" s="192" customFormat="1" ht="14.25" x14ac:dyDescent="0.25">
      <c r="A67" s="233" t="s">
        <v>508</v>
      </c>
      <c r="B67" s="228">
        <f>B59+B60</f>
        <v>520000</v>
      </c>
      <c r="C67" s="228">
        <f t="shared" ref="C67:L67" si="12">C59+C60</f>
        <v>477985.5</v>
      </c>
      <c r="D67" s="228">
        <f t="shared" si="12"/>
        <v>501408.45000000007</v>
      </c>
      <c r="E67" s="228">
        <f t="shared" si="12"/>
        <v>525700.00800000015</v>
      </c>
      <c r="F67" s="228">
        <f>F59+F60</f>
        <v>528014.91832000017</v>
      </c>
      <c r="G67" s="228">
        <f t="shared" si="12"/>
        <v>554149.31505280023</v>
      </c>
      <c r="H67" s="228">
        <f t="shared" si="12"/>
        <v>581260.77765491221</v>
      </c>
      <c r="I67" s="228">
        <f t="shared" si="12"/>
        <v>609388.38876110874</v>
      </c>
      <c r="J67" s="228">
        <f t="shared" si="12"/>
        <v>638572.79431155312</v>
      </c>
      <c r="K67" s="228">
        <f>K59+K60</f>
        <v>668856.26608401525</v>
      </c>
      <c r="L67" s="229">
        <f t="shared" si="12"/>
        <v>939756.79957174906</v>
      </c>
    </row>
    <row r="68" spans="1:12" x14ac:dyDescent="0.25">
      <c r="A68" s="232" t="s">
        <v>308</v>
      </c>
      <c r="B68" s="230">
        <f>-(B25+B26)*1*B28/B27</f>
        <v>-155250</v>
      </c>
      <c r="C68" s="230">
        <f>B68</f>
        <v>-155250</v>
      </c>
      <c r="D68" s="230">
        <f t="shared" ref="D68:K68" si="13">C68</f>
        <v>-155250</v>
      </c>
      <c r="E68" s="230">
        <f>D68</f>
        <v>-155250</v>
      </c>
      <c r="F68" s="230">
        <f t="shared" si="13"/>
        <v>-155250</v>
      </c>
      <c r="G68" s="230">
        <f t="shared" si="13"/>
        <v>-155250</v>
      </c>
      <c r="H68" s="230">
        <f t="shared" si="13"/>
        <v>-155250</v>
      </c>
      <c r="I68" s="230">
        <f t="shared" si="13"/>
        <v>-155250</v>
      </c>
      <c r="J68" s="230">
        <f t="shared" si="13"/>
        <v>-155250</v>
      </c>
      <c r="K68" s="230">
        <f t="shared" si="13"/>
        <v>-155250</v>
      </c>
      <c r="L68" s="231">
        <f>J68</f>
        <v>-155250</v>
      </c>
    </row>
    <row r="69" spans="1:12" s="192" customFormat="1" ht="14.25" x14ac:dyDescent="0.25">
      <c r="A69" s="233" t="s">
        <v>509</v>
      </c>
      <c r="B69" s="228">
        <f>B67+B68</f>
        <v>364750</v>
      </c>
      <c r="C69" s="228">
        <f t="shared" ref="C69:L69" si="14">C67+C68</f>
        <v>322735.5</v>
      </c>
      <c r="D69" s="228">
        <f t="shared" si="14"/>
        <v>346158.45000000007</v>
      </c>
      <c r="E69" s="228">
        <f t="shared" si="14"/>
        <v>370450.00800000015</v>
      </c>
      <c r="F69" s="228">
        <f>F67+F68</f>
        <v>372764.91832000017</v>
      </c>
      <c r="G69" s="228">
        <f t="shared" si="14"/>
        <v>398899.31505280023</v>
      </c>
      <c r="H69" s="228">
        <f t="shared" si="14"/>
        <v>426010.77765491221</v>
      </c>
      <c r="I69" s="228">
        <f>I67+I68</f>
        <v>454138.38876110874</v>
      </c>
      <c r="J69" s="228">
        <f t="shared" si="14"/>
        <v>483322.79431155312</v>
      </c>
      <c r="K69" s="228">
        <f>K67+K68</f>
        <v>513606.26608401525</v>
      </c>
      <c r="L69" s="229">
        <f t="shared" si="14"/>
        <v>784506.79957174906</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364750</v>
      </c>
      <c r="C71" s="228">
        <f t="shared" ref="C71:L71" si="16">C69+C70</f>
        <v>322735.5</v>
      </c>
      <c r="D71" s="228">
        <f t="shared" si="16"/>
        <v>346158.45000000007</v>
      </c>
      <c r="E71" s="228">
        <f t="shared" si="16"/>
        <v>370450.00800000015</v>
      </c>
      <c r="F71" s="228">
        <f t="shared" si="16"/>
        <v>372764.91832000017</v>
      </c>
      <c r="G71" s="228">
        <f t="shared" si="16"/>
        <v>398899.31505280023</v>
      </c>
      <c r="H71" s="228">
        <f t="shared" si="16"/>
        <v>426010.77765491221</v>
      </c>
      <c r="I71" s="228">
        <f t="shared" si="16"/>
        <v>454138.38876110874</v>
      </c>
      <c r="J71" s="228">
        <f t="shared" si="16"/>
        <v>483322.79431155312</v>
      </c>
      <c r="K71" s="228">
        <f>K69+K70</f>
        <v>513606.26608401525</v>
      </c>
      <c r="L71" s="229">
        <f t="shared" si="16"/>
        <v>784506.79957174906</v>
      </c>
    </row>
    <row r="72" spans="1:12" x14ac:dyDescent="0.25">
      <c r="A72" s="232" t="s">
        <v>306</v>
      </c>
      <c r="B72" s="230">
        <f t="shared" ref="B72:H72" si="17">-B71*$B$36</f>
        <v>-72950</v>
      </c>
      <c r="C72" s="230">
        <f t="shared" si="17"/>
        <v>-64547.100000000006</v>
      </c>
      <c r="D72" s="230">
        <f t="shared" si="17"/>
        <v>-69231.690000000017</v>
      </c>
      <c r="E72" s="230">
        <f t="shared" si="17"/>
        <v>-74090.001600000032</v>
      </c>
      <c r="F72" s="230">
        <f t="shared" si="17"/>
        <v>-74552.983664000043</v>
      </c>
      <c r="G72" s="230">
        <f t="shared" si="17"/>
        <v>-79779.863010560046</v>
      </c>
      <c r="H72" s="230">
        <f t="shared" si="17"/>
        <v>-85202.155530982447</v>
      </c>
      <c r="I72" s="230">
        <f>-I71*$B$36</f>
        <v>-90827.67775222176</v>
      </c>
      <c r="J72" s="230">
        <f>-J71*$B$36</f>
        <v>-96664.558862310631</v>
      </c>
      <c r="K72" s="230">
        <f>-K71*$B$36</f>
        <v>-102721.25321680306</v>
      </c>
      <c r="L72" s="231">
        <f>-L71*$B$36</f>
        <v>-156901.35991434983</v>
      </c>
    </row>
    <row r="73" spans="1:12" ht="21" customHeight="1" thickBot="1" x14ac:dyDescent="0.3">
      <c r="A73" s="234" t="s">
        <v>310</v>
      </c>
      <c r="B73" s="235">
        <f t="shared" ref="B73:L73" si="18">B71+B72</f>
        <v>291800</v>
      </c>
      <c r="C73" s="235">
        <f t="shared" si="18"/>
        <v>258188.4</v>
      </c>
      <c r="D73" s="235">
        <f t="shared" si="18"/>
        <v>276926.76000000007</v>
      </c>
      <c r="E73" s="235">
        <f t="shared" si="18"/>
        <v>296360.00640000013</v>
      </c>
      <c r="F73" s="235">
        <f t="shared" si="18"/>
        <v>298211.93465600011</v>
      </c>
      <c r="G73" s="235">
        <f t="shared" si="18"/>
        <v>319119.45204224018</v>
      </c>
      <c r="H73" s="235">
        <f t="shared" si="18"/>
        <v>340808.62212392979</v>
      </c>
      <c r="I73" s="235">
        <f t="shared" si="18"/>
        <v>363310.71100888698</v>
      </c>
      <c r="J73" s="235">
        <f t="shared" si="18"/>
        <v>386658.23544924252</v>
      </c>
      <c r="K73" s="235">
        <f>K71+K72</f>
        <v>410885.01286721218</v>
      </c>
      <c r="L73" s="236">
        <f t="shared" si="18"/>
        <v>627605.4396573992</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364750</v>
      </c>
      <c r="C76" s="228">
        <f t="shared" ref="C76:L76" si="20">C69</f>
        <v>322735.5</v>
      </c>
      <c r="D76" s="228">
        <f t="shared" si="20"/>
        <v>346158.45000000007</v>
      </c>
      <c r="E76" s="228">
        <f t="shared" si="20"/>
        <v>370450.00800000015</v>
      </c>
      <c r="F76" s="228">
        <f t="shared" si="20"/>
        <v>372764.91832000017</v>
      </c>
      <c r="G76" s="228">
        <f t="shared" si="20"/>
        <v>398899.31505280023</v>
      </c>
      <c r="H76" s="228">
        <f t="shared" si="20"/>
        <v>426010.77765491221</v>
      </c>
      <c r="I76" s="228">
        <f t="shared" si="20"/>
        <v>454138.38876110874</v>
      </c>
      <c r="J76" s="228">
        <f t="shared" si="20"/>
        <v>483322.79431155312</v>
      </c>
      <c r="K76" s="228">
        <f>K69</f>
        <v>513606.26608401525</v>
      </c>
      <c r="L76" s="229">
        <f t="shared" si="20"/>
        <v>784506.79957174906</v>
      </c>
    </row>
    <row r="77" spans="1:12" x14ac:dyDescent="0.25">
      <c r="A77" s="232" t="s">
        <v>308</v>
      </c>
      <c r="B77" s="230">
        <f>-B68</f>
        <v>155250</v>
      </c>
      <c r="C77" s="230">
        <f t="shared" ref="C77:L77" si="21">-C68</f>
        <v>155250</v>
      </c>
      <c r="D77" s="230">
        <f t="shared" si="21"/>
        <v>155250</v>
      </c>
      <c r="E77" s="230">
        <f t="shared" si="21"/>
        <v>155250</v>
      </c>
      <c r="F77" s="230">
        <f t="shared" si="21"/>
        <v>155250</v>
      </c>
      <c r="G77" s="230">
        <f t="shared" si="21"/>
        <v>155250</v>
      </c>
      <c r="H77" s="230">
        <f t="shared" si="21"/>
        <v>155250</v>
      </c>
      <c r="I77" s="230">
        <f t="shared" si="21"/>
        <v>155250</v>
      </c>
      <c r="J77" s="230">
        <f t="shared" si="21"/>
        <v>155250</v>
      </c>
      <c r="K77" s="230">
        <f>-K68</f>
        <v>155250</v>
      </c>
      <c r="L77" s="231">
        <f t="shared" si="21"/>
        <v>155250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-72950</v>
      </c>
      <c r="C79" s="230">
        <f>IF(SUM($B$72:C72)+SUM($A$79:B79)&gt;0,0,SUM($B$72:C72)-SUM($A$79:B79))</f>
        <v>-64547.100000000006</v>
      </c>
      <c r="D79" s="230">
        <f>IF(SUM($B$72:D72)+SUM($A$79:C79)&gt;0,0,SUM($B$72:D72)-SUM($A$79:C79))</f>
        <v>-69231.690000000031</v>
      </c>
      <c r="E79" s="230">
        <f>IF(SUM($B$72:E72)+SUM($A$79:D79)&gt;0,0,SUM($B$72:E72)-SUM($A$79:D79))</f>
        <v>-74090.001600000018</v>
      </c>
      <c r="F79" s="230">
        <f>IF(SUM($B$72:F72)+SUM($A$79:E79)&gt;0,0,SUM($B$72:F72)-SUM($A$79:E79))</f>
        <v>-74552.983664000058</v>
      </c>
      <c r="G79" s="230">
        <f>IF(SUM($B$72:G72)+SUM($A$79:F79)&gt;0,0,SUM($B$72:G72)-SUM($A$79:F79))</f>
        <v>-79779.863010560046</v>
      </c>
      <c r="H79" s="230">
        <f>IF(SUM($B$72:H72)+SUM($A$79:G79)&gt;0,0,SUM($B$72:H72)-SUM($A$79:G79))</f>
        <v>-85202.155530982476</v>
      </c>
      <c r="I79" s="230">
        <f>IF(SUM($B$72:I72)+SUM($A$79:H79)&gt;0,0,SUM($B$72:I72)-SUM($A$79:H79))</f>
        <v>-90827.677752221702</v>
      </c>
      <c r="J79" s="230">
        <f>IF(SUM($B$72:J72)+SUM($A$79:I79)&gt;0,0,SUM($B$72:J72)-SUM($A$79:I79))</f>
        <v>-96664.558862310601</v>
      </c>
      <c r="K79" s="230">
        <f>IF(SUM($B$72:K72)+SUM($A$79:J79)&gt;0,0,SUM($B$72:K72)-SUM($A$79:J79))</f>
        <v>-102721.25321680307</v>
      </c>
      <c r="L79" s="231">
        <f>IF(SUM($B$72:L72)+SUM($A$79:J79)&gt;0,0,SUM($B$72:L72)-SUM($A$79:J79))</f>
        <v>-259622.61313115293</v>
      </c>
    </row>
    <row r="80" spans="1:12" x14ac:dyDescent="0.25">
      <c r="A80" s="232" t="s">
        <v>305</v>
      </c>
      <c r="B80" s="238">
        <f>B82*0.18+(B59+B60)*0.18</f>
        <v>-465300</v>
      </c>
      <c r="C80" s="238">
        <f t="shared" ref="C80:J80" si="23">C82*0.18+(C59+C60)*0.18</f>
        <v>86037.39</v>
      </c>
      <c r="D80" s="238">
        <f t="shared" si="23"/>
        <v>90253.521000000008</v>
      </c>
      <c r="E80" s="238">
        <f t="shared" si="23"/>
        <v>94626.001440000022</v>
      </c>
      <c r="F80" s="238">
        <f t="shared" si="23"/>
        <v>95042.685297600023</v>
      </c>
      <c r="G80" s="238">
        <f t="shared" si="23"/>
        <v>99746.876709504038</v>
      </c>
      <c r="H80" s="238">
        <f t="shared" si="23"/>
        <v>104626.93997788419</v>
      </c>
      <c r="I80" s="238">
        <f t="shared" si="23"/>
        <v>109689.90997699957</v>
      </c>
      <c r="J80" s="238">
        <f t="shared" si="23"/>
        <v>114943.10297607956</v>
      </c>
      <c r="K80" s="238">
        <f>K82*0.18+(K59+K60)*0.18</f>
        <v>120394.12789512274</v>
      </c>
      <c r="L80" s="238">
        <f>L82*0.18+(L59+L60)*0.18</f>
        <v>169156.22392291483</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-3105000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-3123250</v>
      </c>
      <c r="C84" s="228">
        <f t="shared" ref="C84:L84" si="26">SUM(C76:C83)</f>
        <v>499475.79000000004</v>
      </c>
      <c r="D84" s="228">
        <f t="shared" si="26"/>
        <v>522430.28100000002</v>
      </c>
      <c r="E84" s="228">
        <f t="shared" si="26"/>
        <v>546236.00784000009</v>
      </c>
      <c r="F84" s="228">
        <f t="shared" si="26"/>
        <v>548504.61995360011</v>
      </c>
      <c r="G84" s="228">
        <f t="shared" si="26"/>
        <v>574116.32875174424</v>
      </c>
      <c r="H84" s="228">
        <f t="shared" si="26"/>
        <v>600685.56210181396</v>
      </c>
      <c r="I84" s="228">
        <f t="shared" si="26"/>
        <v>628250.62098588655</v>
      </c>
      <c r="J84" s="228">
        <f t="shared" si="26"/>
        <v>656851.33842532209</v>
      </c>
      <c r="K84" s="228">
        <f>SUM(K76:K83)</f>
        <v>686529.14076233492</v>
      </c>
      <c r="L84" s="229">
        <f t="shared" si="26"/>
        <v>849290.41036351095</v>
      </c>
    </row>
    <row r="85" spans="1:12" s="192" customFormat="1" ht="14.25" x14ac:dyDescent="0.25">
      <c r="A85" s="239" t="s">
        <v>510</v>
      </c>
      <c r="B85" s="228">
        <f>SUM($B$84:B84)</f>
        <v>-3123250</v>
      </c>
      <c r="C85" s="228">
        <f>SUM($B$84:C84)</f>
        <v>-2623774.21</v>
      </c>
      <c r="D85" s="228">
        <f>SUM($B$84:D84)</f>
        <v>-2101343.929</v>
      </c>
      <c r="E85" s="228">
        <f>SUM($B$84:E84)</f>
        <v>-1555107.9211599999</v>
      </c>
      <c r="F85" s="228">
        <f>SUM($B$84:F84)</f>
        <v>-1006603.3012063998</v>
      </c>
      <c r="G85" s="228">
        <f>SUM($B$84:G84)</f>
        <v>-432486.97245465557</v>
      </c>
      <c r="H85" s="228">
        <f>SUM($B$84:H84)</f>
        <v>168198.5896471584</v>
      </c>
      <c r="I85" s="228">
        <f>SUM($B$84:I84)</f>
        <v>796449.21063304495</v>
      </c>
      <c r="J85" s="228">
        <f>SUM($B$84:J84)</f>
        <v>1453300.549058367</v>
      </c>
      <c r="K85" s="228">
        <f>SUM($B$84:K84)</f>
        <v>2139829.6898207022</v>
      </c>
      <c r="L85" s="229">
        <f>SUM($B$84:L84)</f>
        <v>2989120.1001842134</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-2776222.222222222</v>
      </c>
      <c r="C87" s="244">
        <f t="shared" ref="C87:L87" si="28">C84*C86</f>
        <v>394647.53777777776</v>
      </c>
      <c r="D87" s="244">
        <f t="shared" si="28"/>
        <v>366919.48404938268</v>
      </c>
      <c r="E87" s="244">
        <f t="shared" si="28"/>
        <v>341012.45055824425</v>
      </c>
      <c r="F87" s="244">
        <f t="shared" si="28"/>
        <v>304381.0968287281</v>
      </c>
      <c r="G87" s="244">
        <f t="shared" si="28"/>
        <v>283194.4672772655</v>
      </c>
      <c r="H87" s="244">
        <f t="shared" si="28"/>
        <v>263378.02480696474</v>
      </c>
      <c r="I87" s="244">
        <f t="shared" si="28"/>
        <v>244857.12559649668</v>
      </c>
      <c r="J87" s="244">
        <f t="shared" si="28"/>
        <v>227559.19415817427</v>
      </c>
      <c r="K87" s="244">
        <f>K84*K86</f>
        <v>211414.00415233252</v>
      </c>
      <c r="L87" s="245">
        <f t="shared" si="28"/>
        <v>232476.18676786532</v>
      </c>
    </row>
    <row r="88" spans="1:12" s="192" customFormat="1" ht="14.25" x14ac:dyDescent="0.25">
      <c r="A88" s="243" t="s">
        <v>512</v>
      </c>
      <c r="B88" s="244">
        <f>SUM($B$87:B87)</f>
        <v>-2776222.222222222</v>
      </c>
      <c r="C88" s="244">
        <f>SUM($B$87:C87)</f>
        <v>-2381574.6844444443</v>
      </c>
      <c r="D88" s="244">
        <f>SUM($B$87:D87)</f>
        <v>-2014655.2003950616</v>
      </c>
      <c r="E88" s="244">
        <f>SUM($B$87:E87)</f>
        <v>-1673642.7498368174</v>
      </c>
      <c r="F88" s="244">
        <f>SUM($B$87:F87)</f>
        <v>-1369261.6530080894</v>
      </c>
      <c r="G88" s="244">
        <f>SUM($B$87:G87)</f>
        <v>-1086067.1857308238</v>
      </c>
      <c r="H88" s="244">
        <f>SUM($B$87:H87)</f>
        <v>-822689.1609238591</v>
      </c>
      <c r="I88" s="244">
        <f>SUM($B$87:I87)</f>
        <v>-577832.03532736236</v>
      </c>
      <c r="J88" s="244">
        <f>SUM($B$87:J87)</f>
        <v>-350272.84116918809</v>
      </c>
      <c r="K88" s="244">
        <f>SUM($B$87:K87)</f>
        <v>-138858.83701685557</v>
      </c>
      <c r="L88" s="245">
        <f>SUM($B$87:L87)</f>
        <v>93617.349751009751</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1.4762097153762754E-2</v>
      </c>
      <c r="I89" s="246">
        <f>IF((ISERR(IRR($B$84:I84))),0,IF(IRR($B$84:I84)&lt;0,0,IRR($B$84:I84)))</f>
        <v>5.7940728907217132E-2</v>
      </c>
      <c r="J89" s="246">
        <f>IF((ISERR(IRR($B$84:J84))),0,IF(IRR($B$84:J84)&lt;0,0,IRR($B$84:J84)))</f>
        <v>8.9152920971887317E-2</v>
      </c>
      <c r="K89" s="246">
        <f>IF((ISERR(IRR($B$84:K84))),0,IF(IRR($B$84:K84)&lt;0,0,IRR($B$84:K84)))</f>
        <v>0.11227971116319346</v>
      </c>
      <c r="L89" s="247">
        <f>IF((ISERR(IRR($B$84:L84))),0,IF(IRR($B$84:L84)&lt;0,0,IRR($B$84:L84)))</f>
        <v>0.13264859599318379</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2031.7199889588512</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2035.7890979533543</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46"/>
  <sheetViews>
    <sheetView view="pageBreakPreview" topLeftCell="A19" zoomScale="70" zoomScaleSheetLayoutView="70" workbookViewId="0">
      <selection activeCell="A16" sqref="A16:L16"/>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552</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563</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5"/>
      <c r="B14" s="325"/>
      <c r="C14" s="325"/>
      <c r="D14" s="325"/>
      <c r="E14" s="325"/>
      <c r="F14" s="325"/>
      <c r="G14" s="325"/>
      <c r="H14" s="325"/>
      <c r="I14" s="325"/>
      <c r="J14" s="325"/>
      <c r="K14" s="325"/>
      <c r="L14" s="325"/>
    </row>
    <row r="15" spans="1:44" x14ac:dyDescent="0.25">
      <c r="A15" s="320" t="s">
        <v>564</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65" t="s">
        <v>464</v>
      </c>
      <c r="B19" s="365"/>
      <c r="C19" s="365"/>
      <c r="D19" s="365"/>
      <c r="E19" s="365"/>
      <c r="F19" s="365"/>
      <c r="G19" s="365"/>
      <c r="H19" s="365"/>
      <c r="I19" s="365"/>
      <c r="J19" s="365"/>
      <c r="K19" s="365"/>
      <c r="L19" s="365"/>
    </row>
    <row r="20" spans="1:12" x14ac:dyDescent="0.25">
      <c r="A20" s="178"/>
      <c r="B20" s="178"/>
      <c r="C20" s="94"/>
      <c r="D20" s="94"/>
      <c r="E20" s="94"/>
      <c r="F20" s="94"/>
      <c r="G20" s="94"/>
      <c r="H20" s="94"/>
      <c r="I20" s="94"/>
      <c r="J20" s="94"/>
      <c r="K20" s="94"/>
      <c r="L20" s="94"/>
    </row>
    <row r="21" spans="1:12" ht="28.5" customHeight="1" x14ac:dyDescent="0.25">
      <c r="A21" s="370" t="s">
        <v>227</v>
      </c>
      <c r="B21" s="370" t="s">
        <v>226</v>
      </c>
      <c r="C21" s="371" t="s">
        <v>421</v>
      </c>
      <c r="D21" s="371"/>
      <c r="E21" s="371"/>
      <c r="F21" s="371"/>
      <c r="G21" s="371"/>
      <c r="H21" s="371"/>
      <c r="I21" s="372" t="s">
        <v>225</v>
      </c>
      <c r="J21" s="373" t="s">
        <v>423</v>
      </c>
      <c r="K21" s="370" t="s">
        <v>224</v>
      </c>
      <c r="L21" s="366" t="s">
        <v>422</v>
      </c>
    </row>
    <row r="22" spans="1:12" ht="58.5" customHeight="1" x14ac:dyDescent="0.25">
      <c r="A22" s="370"/>
      <c r="B22" s="370"/>
      <c r="C22" s="367" t="s">
        <v>3</v>
      </c>
      <c r="D22" s="367"/>
      <c r="E22" s="147"/>
      <c r="F22" s="148"/>
      <c r="G22" s="368" t="s">
        <v>2</v>
      </c>
      <c r="H22" s="369"/>
      <c r="I22" s="372"/>
      <c r="J22" s="374"/>
      <c r="K22" s="370"/>
      <c r="L22" s="366"/>
    </row>
    <row r="23" spans="1:12" ht="47.25" x14ac:dyDescent="0.25">
      <c r="A23" s="370"/>
      <c r="B23" s="370"/>
      <c r="C23" s="93" t="s">
        <v>223</v>
      </c>
      <c r="D23" s="93" t="s">
        <v>222</v>
      </c>
      <c r="E23" s="93" t="s">
        <v>223</v>
      </c>
      <c r="F23" s="93" t="s">
        <v>222</v>
      </c>
      <c r="G23" s="93" t="s">
        <v>223</v>
      </c>
      <c r="H23" s="93" t="s">
        <v>222</v>
      </c>
      <c r="I23" s="372"/>
      <c r="J23" s="375"/>
      <c r="K23" s="370"/>
      <c r="L23" s="366"/>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31.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Залевский Игорь Николаевич</cp:lastModifiedBy>
  <cp:lastPrinted>2017-03-25T06:30:20Z</cp:lastPrinted>
  <dcterms:created xsi:type="dcterms:W3CDTF">2015-08-16T15:31:05Z</dcterms:created>
  <dcterms:modified xsi:type="dcterms:W3CDTF">2025-11-17T09:04:15Z</dcterms:modified>
</cp:coreProperties>
</file>